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iser\Desktop\FIN.IZVJEŠTAJI 2026\"/>
    </mc:Choice>
  </mc:AlternateContent>
  <xr:revisionPtr revIDLastSave="0" documentId="13_ncr:1_{C8B9A66B-C170-4BBF-A4F6-67B279E010AA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Sažetak" sheetId="1" r:id="rId1"/>
    <sheet name="Račun P i R po ek.klas." sheetId="7" r:id="rId2"/>
    <sheet name="Račun P i R po IF" sheetId="14" r:id="rId3"/>
    <sheet name="Rashodi -funkcijska klas." sheetId="9" r:id="rId4"/>
    <sheet name="Račun financiranja po ek.klas." sheetId="11" r:id="rId5"/>
    <sheet name="Račun financiranja po IF" sheetId="15" r:id="rId6"/>
    <sheet name="Posebni dio" sheetId="3" r:id="rId7"/>
  </sheets>
  <definedNames>
    <definedName name="_xlnm.Print_Area" localSheetId="6">'Posebni dio'!$A$1:$D$265</definedName>
    <definedName name="_xlnm.Print_Area" localSheetId="1">'Račun P i R po ek.klas.'!$A$1:$G$113</definedName>
    <definedName name="_xlnm.Print_Area" localSheetId="0">Sažetak!$A$1:$J$29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7" l="1"/>
  <c r="E19" i="7" s="1"/>
  <c r="G20" i="7"/>
  <c r="H21" i="7"/>
  <c r="G10" i="7"/>
  <c r="D215" i="3"/>
  <c r="D176" i="3"/>
  <c r="C225" i="3"/>
  <c r="C224" i="3" s="1"/>
  <c r="D227" i="3"/>
  <c r="D226" i="3" s="1"/>
  <c r="E226" i="3" s="1"/>
  <c r="B7" i="9"/>
  <c r="D45" i="14"/>
  <c r="D41" i="14"/>
  <c r="D44" i="14" s="1"/>
  <c r="D46" i="14" s="1"/>
  <c r="D38" i="14"/>
  <c r="D35" i="14"/>
  <c r="D31" i="14"/>
  <c r="D28" i="14"/>
  <c r="D25" i="14"/>
  <c r="D19" i="14"/>
  <c r="D17" i="14"/>
  <c r="D21" i="14" s="1"/>
  <c r="D23" i="14" s="1"/>
  <c r="D15" i="14"/>
  <c r="D12" i="14"/>
  <c r="D10" i="14"/>
  <c r="D7" i="14"/>
  <c r="E111" i="7"/>
  <c r="E110" i="7"/>
  <c r="E108" i="7"/>
  <c r="E102" i="7"/>
  <c r="E98" i="7"/>
  <c r="E97" i="7"/>
  <c r="E95" i="7"/>
  <c r="E94" i="7"/>
  <c r="E91" i="7"/>
  <c r="E90" i="7"/>
  <c r="E83" i="7"/>
  <c r="E81" i="7"/>
  <c r="E71" i="7"/>
  <c r="E64" i="7"/>
  <c r="E59" i="7"/>
  <c r="E55" i="7"/>
  <c r="E53" i="7"/>
  <c r="E49" i="7"/>
  <c r="E48" i="7" s="1"/>
  <c r="E40" i="7"/>
  <c r="E39" i="7" s="1"/>
  <c r="E38" i="7" s="1"/>
  <c r="E35" i="7"/>
  <c r="E34" i="7" s="1"/>
  <c r="E33" i="7" s="1"/>
  <c r="E31" i="7"/>
  <c r="E30" i="7" s="1"/>
  <c r="H30" i="7" s="1"/>
  <c r="E27" i="7"/>
  <c r="E26" i="7" s="1"/>
  <c r="E23" i="7"/>
  <c r="E17" i="7"/>
  <c r="E16" i="7" s="1"/>
  <c r="E14" i="7"/>
  <c r="E13" i="7" s="1"/>
  <c r="E10" i="7"/>
  <c r="E7" i="7" s="1"/>
  <c r="E8" i="7"/>
  <c r="H11" i="1"/>
  <c r="H8" i="1"/>
  <c r="H14" i="1" s="1"/>
  <c r="D184" i="3"/>
  <c r="D254" i="3"/>
  <c r="D259" i="3"/>
  <c r="D163" i="3"/>
  <c r="D130" i="3"/>
  <c r="G98" i="7"/>
  <c r="C54" i="3"/>
  <c r="D58" i="3"/>
  <c r="D56" i="3" s="1"/>
  <c r="D55" i="3" s="1"/>
  <c r="F31" i="14"/>
  <c r="E31" i="14"/>
  <c r="F25" i="14"/>
  <c r="E25" i="14"/>
  <c r="H32" i="14"/>
  <c r="G32" i="14"/>
  <c r="F12" i="14"/>
  <c r="E12" i="14"/>
  <c r="F7" i="14"/>
  <c r="E7" i="14"/>
  <c r="H13" i="14"/>
  <c r="G13" i="14"/>
  <c r="E11" i="3"/>
  <c r="H40" i="14"/>
  <c r="G40" i="14"/>
  <c r="G39" i="14"/>
  <c r="H39" i="14"/>
  <c r="L29" i="1"/>
  <c r="L27" i="1"/>
  <c r="K27" i="1"/>
  <c r="H88" i="7"/>
  <c r="H87" i="7"/>
  <c r="H86" i="7"/>
  <c r="H85" i="7"/>
  <c r="H25" i="7"/>
  <c r="F41" i="14"/>
  <c r="D238" i="3"/>
  <c r="D279" i="3"/>
  <c r="D278" i="3" s="1"/>
  <c r="C277" i="3"/>
  <c r="C276" i="3" s="1"/>
  <c r="D201" i="3"/>
  <c r="D75" i="3"/>
  <c r="D65" i="3"/>
  <c r="D7" i="3"/>
  <c r="F40" i="7"/>
  <c r="F39" i="7" s="1"/>
  <c r="E16" i="3"/>
  <c r="C7" i="3"/>
  <c r="E15" i="3"/>
  <c r="E14" i="3"/>
  <c r="D135" i="3"/>
  <c r="D137" i="3"/>
  <c r="D100" i="3"/>
  <c r="D230" i="3"/>
  <c r="D229" i="3" s="1"/>
  <c r="G53" i="7"/>
  <c r="D269" i="3"/>
  <c r="D268" i="3" s="1"/>
  <c r="C267" i="3"/>
  <c r="C266" i="3" s="1"/>
  <c r="D112" i="3"/>
  <c r="D111" i="3" s="1"/>
  <c r="C110" i="3"/>
  <c r="C109" i="3" s="1"/>
  <c r="H27" i="14"/>
  <c r="H26" i="14"/>
  <c r="G27" i="14"/>
  <c r="G26" i="14"/>
  <c r="G91" i="7"/>
  <c r="F35" i="14"/>
  <c r="F28" i="14"/>
  <c r="D249" i="3"/>
  <c r="D158" i="3"/>
  <c r="D154" i="3"/>
  <c r="C86" i="3"/>
  <c r="C85" i="3" s="1"/>
  <c r="D107" i="3"/>
  <c r="D106" i="3" s="1"/>
  <c r="E106" i="3" s="1"/>
  <c r="D78" i="3"/>
  <c r="D264" i="3"/>
  <c r="D263" i="3" s="1"/>
  <c r="E263" i="3" s="1"/>
  <c r="D261" i="3"/>
  <c r="D274" i="3"/>
  <c r="D273" i="3" s="1"/>
  <c r="D272" i="3" s="1"/>
  <c r="C272" i="3"/>
  <c r="C271" i="3" s="1"/>
  <c r="D191" i="3"/>
  <c r="D178" i="3"/>
  <c r="D168" i="3"/>
  <c r="D167" i="3" s="1"/>
  <c r="E167" i="3" s="1"/>
  <c r="D120" i="3"/>
  <c r="D104" i="3"/>
  <c r="D103" i="3" s="1"/>
  <c r="E103" i="3" s="1"/>
  <c r="D96" i="3"/>
  <c r="D93" i="3"/>
  <c r="D69" i="3"/>
  <c r="D61" i="3"/>
  <c r="D222" i="3"/>
  <c r="D221" i="3" s="1"/>
  <c r="E221" i="3" s="1"/>
  <c r="D219" i="3"/>
  <c r="F15" i="14"/>
  <c r="F19" i="14"/>
  <c r="E19" i="14"/>
  <c r="F17" i="14"/>
  <c r="E17" i="14"/>
  <c r="E15" i="14"/>
  <c r="G9" i="14"/>
  <c r="G8" i="14"/>
  <c r="F10" i="14"/>
  <c r="E10" i="14"/>
  <c r="H15" i="7"/>
  <c r="H12" i="7"/>
  <c r="H36" i="7"/>
  <c r="H106" i="7"/>
  <c r="H105" i="7"/>
  <c r="H104" i="7"/>
  <c r="H93" i="7"/>
  <c r="F6" i="7"/>
  <c r="H32" i="7"/>
  <c r="G31" i="7"/>
  <c r="G30" i="7"/>
  <c r="I30" i="7" s="1"/>
  <c r="G23" i="7"/>
  <c r="H9" i="14"/>
  <c r="H8" i="14"/>
  <c r="C140" i="3"/>
  <c r="C81" i="3"/>
  <c r="C80" i="3" s="1"/>
  <c r="D83" i="3"/>
  <c r="D82" i="3" s="1"/>
  <c r="E82" i="3" s="1"/>
  <c r="F47" i="7"/>
  <c r="F38" i="14"/>
  <c r="E38" i="14"/>
  <c r="D225" i="3" l="1"/>
  <c r="D224" i="3" s="1"/>
  <c r="E224" i="3" s="1"/>
  <c r="E101" i="7"/>
  <c r="E100" i="7" s="1"/>
  <c r="E58" i="7"/>
  <c r="E47" i="7" s="1"/>
  <c r="E113" i="7" s="1"/>
  <c r="E6" i="7"/>
  <c r="E43" i="7" s="1"/>
  <c r="H31" i="7"/>
  <c r="D258" i="3"/>
  <c r="E229" i="3"/>
  <c r="F44" i="14"/>
  <c r="F46" i="14"/>
  <c r="E55" i="3"/>
  <c r="E278" i="3"/>
  <c r="D277" i="3"/>
  <c r="E277" i="3" s="1"/>
  <c r="D276" i="3"/>
  <c r="E276" i="3" s="1"/>
  <c r="D60" i="3"/>
  <c r="E7" i="3"/>
  <c r="E13" i="3"/>
  <c r="E12" i="3"/>
  <c r="E10" i="3"/>
  <c r="E9" i="3"/>
  <c r="E8" i="3"/>
  <c r="D134" i="3"/>
  <c r="H45" i="14"/>
  <c r="D267" i="3"/>
  <c r="E267" i="3" s="1"/>
  <c r="D266" i="3"/>
  <c r="E266" i="3" s="1"/>
  <c r="E268" i="3"/>
  <c r="D109" i="3"/>
  <c r="E109" i="3" s="1"/>
  <c r="D110" i="3"/>
  <c r="E110" i="3" s="1"/>
  <c r="E111" i="3"/>
  <c r="G45" i="14"/>
  <c r="F21" i="14"/>
  <c r="F23" i="14" s="1"/>
  <c r="E272" i="3"/>
  <c r="D271" i="3"/>
  <c r="E271" i="3" s="1"/>
  <c r="E273" i="3"/>
  <c r="D214" i="3"/>
  <c r="D213" i="3" s="1"/>
  <c r="D81" i="3"/>
  <c r="F6" i="9"/>
  <c r="E6" i="9"/>
  <c r="E225" i="3" l="1"/>
  <c r="H43" i="14"/>
  <c r="G43" i="14"/>
  <c r="H42" i="14"/>
  <c r="G42" i="14"/>
  <c r="E41" i="14"/>
  <c r="E44" i="14" s="1"/>
  <c r="H38" i="14"/>
  <c r="H37" i="14"/>
  <c r="G37" i="14"/>
  <c r="H36" i="14"/>
  <c r="G36" i="14"/>
  <c r="E35" i="14"/>
  <c r="H34" i="14"/>
  <c r="G34" i="14"/>
  <c r="H33" i="14"/>
  <c r="G33" i="14"/>
  <c r="H31" i="14"/>
  <c r="H30" i="14"/>
  <c r="G30" i="14"/>
  <c r="H29" i="14"/>
  <c r="G29" i="14"/>
  <c r="E28" i="14"/>
  <c r="G23" i="14"/>
  <c r="H22" i="14"/>
  <c r="G22" i="14"/>
  <c r="H20" i="14"/>
  <c r="G20" i="14"/>
  <c r="H18" i="14"/>
  <c r="G18" i="14"/>
  <c r="H16" i="14"/>
  <c r="G16" i="14"/>
  <c r="H14" i="14"/>
  <c r="G14" i="14"/>
  <c r="H11" i="14"/>
  <c r="G11" i="14"/>
  <c r="E21" i="14" l="1"/>
  <c r="E23" i="14" s="1"/>
  <c r="H23" i="14" s="1"/>
  <c r="H25" i="14"/>
  <c r="H15" i="14"/>
  <c r="H17" i="14"/>
  <c r="H41" i="14"/>
  <c r="H19" i="14"/>
  <c r="H12" i="14"/>
  <c r="G35" i="14"/>
  <c r="G41" i="14"/>
  <c r="H7" i="14"/>
  <c r="G17" i="14"/>
  <c r="H35" i="14"/>
  <c r="H10" i="14"/>
  <c r="G15" i="14"/>
  <c r="G25" i="14"/>
  <c r="G31" i="14"/>
  <c r="H28" i="14"/>
  <c r="E46" i="14"/>
  <c r="G10" i="14"/>
  <c r="G19" i="14"/>
  <c r="G12" i="14"/>
  <c r="G38" i="14"/>
  <c r="G7" i="14"/>
  <c r="G28" i="14"/>
  <c r="H21" i="14" l="1"/>
  <c r="G21" i="14"/>
  <c r="H46" i="14"/>
  <c r="G46" i="14"/>
  <c r="H44" i="14"/>
  <c r="G44" i="14"/>
  <c r="D182" i="3" l="1"/>
  <c r="D175" i="3" s="1"/>
  <c r="C174" i="3"/>
  <c r="C173" i="3" s="1"/>
  <c r="C133" i="3"/>
  <c r="C132" i="3" s="1"/>
  <c r="C233" i="3"/>
  <c r="D173" i="3" l="1"/>
  <c r="E173" i="3" s="1"/>
  <c r="D174" i="3"/>
  <c r="E174" i="3" s="1"/>
  <c r="E175" i="3"/>
  <c r="D132" i="3"/>
  <c r="E132" i="3" s="1"/>
  <c r="D133" i="3"/>
  <c r="E133" i="3" s="1"/>
  <c r="E134" i="3"/>
  <c r="D242" i="3"/>
  <c r="D241" i="3" s="1"/>
  <c r="C240" i="3"/>
  <c r="D204" i="3"/>
  <c r="D200" i="3" s="1"/>
  <c r="C199" i="3"/>
  <c r="C198" i="3" s="1"/>
  <c r="D240" i="3" l="1"/>
  <c r="E240" i="3" s="1"/>
  <c r="E241" i="3"/>
  <c r="D198" i="3"/>
  <c r="D199" i="3"/>
  <c r="E199" i="3" s="1"/>
  <c r="E200" i="3"/>
  <c r="D253" i="3"/>
  <c r="C252" i="3"/>
  <c r="C251" i="3" s="1"/>
  <c r="E198" i="3" l="1"/>
  <c r="D251" i="3"/>
  <c r="E251" i="3" s="1"/>
  <c r="D252" i="3"/>
  <c r="E252" i="3" s="1"/>
  <c r="E253" i="3"/>
  <c r="C213" i="3"/>
  <c r="C257" i="3"/>
  <c r="H107" i="7" l="1"/>
  <c r="G102" i="7" l="1"/>
  <c r="H99" i="7"/>
  <c r="G97" i="7"/>
  <c r="I97" i="7" s="1"/>
  <c r="G71" i="7"/>
  <c r="G59" i="7"/>
  <c r="G64" i="7"/>
  <c r="H98" i="7" l="1"/>
  <c r="H97" i="7"/>
  <c r="G14" i="7"/>
  <c r="G27" i="7"/>
  <c r="G35" i="7"/>
  <c r="D209" i="3"/>
  <c r="D208" i="3" s="1"/>
  <c r="D207" i="3" s="1"/>
  <c r="D189" i="3"/>
  <c r="D171" i="3"/>
  <c r="D170" i="3" s="1"/>
  <c r="E170" i="3" s="1"/>
  <c r="D151" i="3"/>
  <c r="D148" i="3"/>
  <c r="D146" i="3"/>
  <c r="D142" i="3"/>
  <c r="D235" i="3"/>
  <c r="D234" i="3" s="1"/>
  <c r="C207" i="3"/>
  <c r="C187" i="3"/>
  <c r="C115" i="3"/>
  <c r="D150" i="3" l="1"/>
  <c r="G34" i="7"/>
  <c r="I34" i="7" s="1"/>
  <c r="H35" i="7"/>
  <c r="G13" i="7"/>
  <c r="I13" i="7" s="1"/>
  <c r="H14" i="7"/>
  <c r="D92" i="3"/>
  <c r="D141" i="3"/>
  <c r="E141" i="3" s="1"/>
  <c r="E208" i="3"/>
  <c r="D195" i="3"/>
  <c r="C186" i="3"/>
  <c r="D117" i="3"/>
  <c r="D88" i="3"/>
  <c r="C53" i="3"/>
  <c r="D77" i="3"/>
  <c r="C20" i="3"/>
  <c r="C19" i="3" s="1"/>
  <c r="C18" i="3" s="1"/>
  <c r="H13" i="7" l="1"/>
  <c r="E77" i="3"/>
  <c r="D54" i="3"/>
  <c r="H34" i="7"/>
  <c r="G33" i="7"/>
  <c r="D188" i="3"/>
  <c r="D187" i="3" s="1"/>
  <c r="D80" i="3"/>
  <c r="E80" i="3" s="1"/>
  <c r="E81" i="3"/>
  <c r="D140" i="3"/>
  <c r="E207" i="3"/>
  <c r="E60" i="3"/>
  <c r="D49" i="3"/>
  <c r="D48" i="3" s="1"/>
  <c r="E48" i="3" s="1"/>
  <c r="D42" i="3"/>
  <c r="D32" i="3"/>
  <c r="D26" i="3"/>
  <c r="D22" i="3"/>
  <c r="D53" i="3" l="1"/>
  <c r="E54" i="3"/>
  <c r="E188" i="3"/>
  <c r="D186" i="3"/>
  <c r="E186" i="3" s="1"/>
  <c r="E187" i="3"/>
  <c r="D21" i="3"/>
  <c r="D20" i="3" s="1"/>
  <c r="H92" i="7"/>
  <c r="G90" i="7"/>
  <c r="I90" i="7" s="1"/>
  <c r="F100" i="7"/>
  <c r="F113" i="7" s="1"/>
  <c r="H109" i="7"/>
  <c r="G108" i="7"/>
  <c r="G101" i="7" s="1"/>
  <c r="F33" i="7"/>
  <c r="I33" i="7" s="1"/>
  <c r="H29" i="7"/>
  <c r="E53" i="3" l="1"/>
  <c r="H90" i="7"/>
  <c r="H91" i="7"/>
  <c r="H108" i="7"/>
  <c r="E21" i="3"/>
  <c r="L26" i="1"/>
  <c r="K26" i="1"/>
  <c r="L20" i="1"/>
  <c r="L19" i="1"/>
  <c r="K20" i="1"/>
  <c r="L9" i="1"/>
  <c r="L10" i="1"/>
  <c r="L12" i="1"/>
  <c r="L13" i="1"/>
  <c r="K19" i="1"/>
  <c r="K12" i="1"/>
  <c r="K13" i="1"/>
  <c r="K9" i="1"/>
  <c r="K10" i="1"/>
  <c r="H112" i="7" l="1"/>
  <c r="H66" i="7"/>
  <c r="H41" i="7"/>
  <c r="G40" i="7"/>
  <c r="H40" i="7" s="1"/>
  <c r="F38" i="7"/>
  <c r="F43" i="7" s="1"/>
  <c r="G111" i="7"/>
  <c r="G110" i="7" s="1"/>
  <c r="H82" i="7"/>
  <c r="H76" i="7"/>
  <c r="H77" i="7"/>
  <c r="H78" i="7"/>
  <c r="H74" i="7"/>
  <c r="H69" i="7"/>
  <c r="H70" i="7"/>
  <c r="H62" i="7"/>
  <c r="H63" i="7"/>
  <c r="H51" i="7"/>
  <c r="H52" i="7"/>
  <c r="H54" i="7"/>
  <c r="G95" i="7"/>
  <c r="G94" i="7" s="1"/>
  <c r="I94" i="7" s="1"/>
  <c r="G83" i="7"/>
  <c r="G81" i="7"/>
  <c r="G55" i="7"/>
  <c r="G49" i="7"/>
  <c r="H110" i="7" l="1"/>
  <c r="I110" i="7"/>
  <c r="G100" i="7"/>
  <c r="I100" i="7" s="1"/>
  <c r="G48" i="7"/>
  <c r="H111" i="7"/>
  <c r="H81" i="7"/>
  <c r="H53" i="7"/>
  <c r="G39" i="7"/>
  <c r="G58" i="7"/>
  <c r="F7" i="11"/>
  <c r="H9" i="7"/>
  <c r="H11" i="7"/>
  <c r="H18" i="7"/>
  <c r="H22" i="7"/>
  <c r="H24" i="7"/>
  <c r="H28" i="7"/>
  <c r="G38" i="7" l="1"/>
  <c r="I38" i="7" s="1"/>
  <c r="I39" i="7"/>
  <c r="G47" i="7"/>
  <c r="G113" i="7" s="1"/>
  <c r="H33" i="7"/>
  <c r="H39" i="7"/>
  <c r="F16" i="11"/>
  <c r="G14" i="11"/>
  <c r="G13" i="11" s="1"/>
  <c r="E14" i="11"/>
  <c r="H14" i="11" s="1"/>
  <c r="F12" i="11"/>
  <c r="H10" i="11"/>
  <c r="H15" i="11"/>
  <c r="G9" i="11"/>
  <c r="E9" i="11"/>
  <c r="E8" i="11" s="1"/>
  <c r="E7" i="11" s="1"/>
  <c r="F8" i="9"/>
  <c r="F9" i="9"/>
  <c r="E8" i="9"/>
  <c r="E9" i="9"/>
  <c r="C7" i="9"/>
  <c r="D7" i="9"/>
  <c r="H50" i="7"/>
  <c r="H56" i="7"/>
  <c r="H57" i="7"/>
  <c r="H60" i="7"/>
  <c r="H61" i="7"/>
  <c r="H65" i="7"/>
  <c r="H67" i="7"/>
  <c r="H68" i="7"/>
  <c r="H38" i="7" l="1"/>
  <c r="F7" i="9"/>
  <c r="G12" i="11"/>
  <c r="G16" i="11" s="1"/>
  <c r="I13" i="11"/>
  <c r="E13" i="11"/>
  <c r="H13" i="11" s="1"/>
  <c r="E12" i="11"/>
  <c r="E16" i="11" s="1"/>
  <c r="G8" i="11"/>
  <c r="G7" i="11" s="1"/>
  <c r="H9" i="11"/>
  <c r="E7" i="9"/>
  <c r="D247" i="3"/>
  <c r="D246" i="3" s="1"/>
  <c r="C256" i="3"/>
  <c r="C245" i="3"/>
  <c r="C244" i="3" s="1"/>
  <c r="C232" i="3"/>
  <c r="C212" i="3"/>
  <c r="D125" i="3"/>
  <c r="D116" i="3" s="1"/>
  <c r="C211" i="3" l="1"/>
  <c r="D115" i="3"/>
  <c r="E116" i="3"/>
  <c r="I8" i="11"/>
  <c r="H8" i="11"/>
  <c r="D257" i="3"/>
  <c r="H71" i="7"/>
  <c r="D87" i="3"/>
  <c r="D86" i="3" s="1"/>
  <c r="H83" i="7"/>
  <c r="H75" i="7"/>
  <c r="H89" i="7"/>
  <c r="H49" i="7"/>
  <c r="H84" i="7"/>
  <c r="H103" i="7"/>
  <c r="H79" i="7"/>
  <c r="H96" i="7"/>
  <c r="H73" i="7"/>
  <c r="H72" i="7"/>
  <c r="H80" i="7"/>
  <c r="E87" i="3" l="1"/>
  <c r="D244" i="3"/>
  <c r="E246" i="3"/>
  <c r="D245" i="3"/>
  <c r="E245" i="3" s="1"/>
  <c r="E214" i="3"/>
  <c r="D212" i="3"/>
  <c r="E258" i="3"/>
  <c r="E257" i="3"/>
  <c r="H55" i="7"/>
  <c r="H64" i="7"/>
  <c r="H102" i="7"/>
  <c r="H59" i="7"/>
  <c r="H149" i="3"/>
  <c r="I149" i="3"/>
  <c r="J70" i="3"/>
  <c r="D232" i="3" l="1"/>
  <c r="E232" i="3" s="1"/>
  <c r="E244" i="3"/>
  <c r="E234" i="3"/>
  <c r="D233" i="3"/>
  <c r="E233" i="3" s="1"/>
  <c r="D256" i="3"/>
  <c r="E213" i="3"/>
  <c r="E212" i="3"/>
  <c r="I48" i="7"/>
  <c r="H48" i="7"/>
  <c r="I58" i="7"/>
  <c r="H58" i="7"/>
  <c r="H101" i="7"/>
  <c r="I101" i="7"/>
  <c r="D211" i="3" l="1"/>
  <c r="I16" i="11"/>
  <c r="H16" i="11"/>
  <c r="H10" i="7"/>
  <c r="H20" i="7"/>
  <c r="G17" i="7"/>
  <c r="H17" i="7" s="1"/>
  <c r="E150" i="3"/>
  <c r="F21" i="1"/>
  <c r="G21" i="1"/>
  <c r="E211" i="3" l="1"/>
  <c r="G19" i="7"/>
  <c r="I19" i="7" s="1"/>
  <c r="G16" i="7"/>
  <c r="J149" i="3"/>
  <c r="G26" i="7" l="1"/>
  <c r="H16" i="7"/>
  <c r="I16" i="7"/>
  <c r="I12" i="11"/>
  <c r="H12" i="11"/>
  <c r="L21" i="1" l="1"/>
  <c r="I26" i="7"/>
  <c r="C206" i="3" l="1"/>
  <c r="D206" i="3"/>
  <c r="E140" i="3"/>
  <c r="J54" i="3"/>
  <c r="I54" i="3"/>
  <c r="H54" i="3"/>
  <c r="E206" i="3" l="1"/>
  <c r="C139" i="3"/>
  <c r="D139" i="3"/>
  <c r="E256" i="3"/>
  <c r="F10" i="1"/>
  <c r="F27" i="1"/>
  <c r="G27" i="1"/>
  <c r="G10" i="1"/>
  <c r="E139" i="3" l="1"/>
  <c r="G13" i="1"/>
  <c r="I11" i="1"/>
  <c r="F13" i="1"/>
  <c r="G8" i="7" l="1"/>
  <c r="J11" i="1"/>
  <c r="L11" i="1" s="1"/>
  <c r="F12" i="1"/>
  <c r="F11" i="1" s="1"/>
  <c r="G12" i="1"/>
  <c r="G11" i="1" s="1"/>
  <c r="I8" i="1" l="1"/>
  <c r="H8" i="7"/>
  <c r="G7" i="7"/>
  <c r="G6" i="7" s="1"/>
  <c r="G9" i="1"/>
  <c r="G8" i="1" s="1"/>
  <c r="G14" i="1" s="1"/>
  <c r="G29" i="1" s="1"/>
  <c r="F9" i="1"/>
  <c r="F8" i="1" s="1"/>
  <c r="F14" i="1" s="1"/>
  <c r="F29" i="1" s="1"/>
  <c r="I7" i="7" l="1"/>
  <c r="H7" i="7"/>
  <c r="G43" i="7"/>
  <c r="I43" i="7" s="1"/>
  <c r="I14" i="1"/>
  <c r="I6" i="7" l="1"/>
  <c r="H27" i="7" l="1"/>
  <c r="J8" i="1"/>
  <c r="J14" i="1" l="1"/>
  <c r="L8" i="1"/>
  <c r="H26" i="7"/>
  <c r="K11" i="1"/>
  <c r="H100" i="7"/>
  <c r="L14" i="1" l="1"/>
  <c r="H23" i="7"/>
  <c r="H43" i="7" l="1"/>
  <c r="H19" i="7"/>
  <c r="K8" i="1"/>
  <c r="K21" i="1"/>
  <c r="H6" i="7" l="1"/>
  <c r="K14" i="1"/>
  <c r="K29" i="1"/>
  <c r="D114" i="3"/>
  <c r="H94" i="7"/>
  <c r="H95" i="7"/>
  <c r="H47" i="7" l="1"/>
  <c r="E92" i="3" l="1"/>
  <c r="H113" i="7"/>
  <c r="E86" i="3" l="1"/>
  <c r="D85" i="3"/>
  <c r="D52" i="3" s="1"/>
  <c r="C114" i="3"/>
  <c r="C52" i="3" s="1"/>
  <c r="C17" i="3" s="1"/>
  <c r="E115" i="3"/>
  <c r="E85" i="3" l="1"/>
  <c r="J86" i="3"/>
  <c r="E114" i="3"/>
  <c r="E52" i="3" l="1"/>
  <c r="D19" i="3"/>
  <c r="D18" i="3" s="1"/>
  <c r="D17" i="3" s="1"/>
  <c r="E20" i="3"/>
  <c r="E19" i="3" l="1"/>
  <c r="I47" i="7"/>
  <c r="I113" i="7"/>
  <c r="G11" i="11"/>
  <c r="E17" i="3" l="1"/>
  <c r="E18" i="3"/>
  <c r="E11" i="11"/>
  <c r="H11" i="11" s="1"/>
  <c r="H7" i="11"/>
  <c r="F11" i="11" l="1"/>
  <c r="I11" i="11" s="1"/>
  <c r="I7" i="11"/>
</calcChain>
</file>

<file path=xl/sharedStrings.xml><?xml version="1.0" encoding="utf-8"?>
<sst xmlns="http://schemas.openxmlformats.org/spreadsheetml/2006/main" count="726" uniqueCount="316">
  <si>
    <t xml:space="preserve">PRIHODI/RASHODI TEKUĆA GODINA </t>
  </si>
  <si>
    <t>PRIHODI UKUPNO</t>
  </si>
  <si>
    <t>RASHODI UKUPNO</t>
  </si>
  <si>
    <t>RAZLIKA - VIŠAK / MANJAK</t>
  </si>
  <si>
    <t>VIŠKOVI/MANJKOVI</t>
  </si>
  <si>
    <t xml:space="preserve">RAČUN FINANCIRANJA </t>
  </si>
  <si>
    <t xml:space="preserve">Naziv </t>
  </si>
  <si>
    <t>Prihodi iz nadležnog proračuna i od HZZO-a temeljem ugovornih obveza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</si>
  <si>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</si>
  <si>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</si>
  <si>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</si>
  <si>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</si>
  <si>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</si>
  <si>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</si>
  <si>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</si>
  <si>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</si>
  <si>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</si>
  <si>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Izvršenje 2021.</t>
  </si>
  <si>
    <t>Plan 2022.</t>
  </si>
  <si>
    <t>I. OPĆI DIO</t>
  </si>
  <si>
    <t>Razred</t>
  </si>
  <si>
    <t>Pomoći</t>
  </si>
  <si>
    <t>Opći prihodi i primici</t>
  </si>
  <si>
    <t>Izvor</t>
  </si>
  <si>
    <t>Rashodi poslovanja</t>
  </si>
  <si>
    <t>Skupina</t>
  </si>
  <si>
    <t xml:space="preserve">Prihodi poslovanja </t>
  </si>
  <si>
    <t>BROJČANA OZNAKA I NAZIV</t>
  </si>
  <si>
    <t xml:space="preserve">091 Predškolsko i osnovno obrazovanje </t>
  </si>
  <si>
    <t>Šifra</t>
  </si>
  <si>
    <t>Naziv</t>
  </si>
  <si>
    <t xml:space="preserve">Rezultat poslovanja </t>
  </si>
  <si>
    <t>Vlastiti prihodi</t>
  </si>
  <si>
    <t>Prihodi za posebne namjene</t>
  </si>
  <si>
    <t>Donacije</t>
  </si>
  <si>
    <t>Prihodi iz nadležnog proračuna za financiranje redovne djelatnosti proračunskih korisnika</t>
  </si>
  <si>
    <t>Prihodi od prodaje proizvoda i robe te pruženih usluga</t>
  </si>
  <si>
    <t>Prihodi po posebnim propisima</t>
  </si>
  <si>
    <t>Pomoći od izvanproračunskih korisnika</t>
  </si>
  <si>
    <t>Rashodi za usluge</t>
  </si>
  <si>
    <t>Postrojenja i oprema</t>
  </si>
  <si>
    <t>Plaće</t>
  </si>
  <si>
    <t>Doprinosi na plaće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</si>
  <si>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</si>
  <si>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</si>
  <si>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</si>
  <si>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</si>
  <si>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</si>
  <si>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</si>
  <si>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Stručno usavršavanje zaposlenika</t>
  </si>
  <si>
    <t>Sitni inventar i auto gume</t>
  </si>
  <si>
    <t>Namjenski primici od zaduživanja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</si>
  <si>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</si>
  <si>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</si>
  <si>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</si>
  <si>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</si>
  <si>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</si>
  <si>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</si>
  <si>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</si>
  <si>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</si>
  <si>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</si>
  <si>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</si>
  <si>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Plaće za redovan rad</t>
  </si>
  <si>
    <t>Doprinosi za obvezno zdravstveno osiguranje</t>
  </si>
  <si>
    <t>Doprinosi za obvezno osiguranje u slučaju nezaposlenosti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</si>
  <si>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</si>
  <si>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</si>
  <si>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</si>
  <si>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</si>
  <si>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</si>
  <si>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</si>
  <si>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</si>
  <si>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</si>
  <si>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</si>
  <si>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</si>
  <si>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</si>
  <si>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</si>
  <si>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</si>
  <si>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</si>
  <si>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</si>
  <si>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</si>
  <si>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</si>
  <si>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</si>
  <si>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</si>
  <si>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3293</t>
  </si>
  <si>
    <t>Reprezentacija</t>
  </si>
  <si>
    <t>Pristojbe i naknade</t>
  </si>
  <si>
    <t>3299</t>
  </si>
  <si>
    <t>3431</t>
  </si>
  <si>
    <t>Bankarske usluge i usluge platnog prometa</t>
  </si>
  <si>
    <t xml:space="preserve">Naknade troškova osobama izvan radnog odnosa </t>
  </si>
  <si>
    <t>4222</t>
  </si>
  <si>
    <t>Komunikacijska oprema</t>
  </si>
  <si>
    <t>4221</t>
  </si>
  <si>
    <t>Uredska oprema i namještaj</t>
  </si>
  <si>
    <t>6=4/3*100</t>
  </si>
  <si>
    <t>5=4/2*100</t>
  </si>
  <si>
    <t xml:space="preserve">Skupina/podskupina/odjeljak 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</si>
  <si>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</si>
  <si>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</si>
  <si>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</si>
  <si>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</si>
  <si>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</si>
  <si>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</si>
  <si>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</si>
  <si>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</si>
  <si>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</si>
  <si>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</si>
  <si>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</si>
  <si>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</si>
  <si>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</si>
  <si>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</si>
  <si>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</si>
  <si>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</si>
  <si>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</si>
  <si>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09 Obrazovanje</t>
  </si>
  <si>
    <t>096 Dodatne usluge u obrazovanju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</si>
  <si>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</si>
  <si>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</si>
  <si>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</si>
  <si>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</si>
  <si>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</si>
  <si>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</si>
  <si>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</si>
  <si>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4=3/2*100</t>
  </si>
  <si>
    <t>9</t>
  </si>
  <si>
    <t>92</t>
  </si>
  <si>
    <t>922</t>
  </si>
  <si>
    <t>Višak/manjak prihoda</t>
  </si>
  <si>
    <t xml:space="preserve">UKUPNO RASHODI </t>
  </si>
  <si>
    <t>3113</t>
  </si>
  <si>
    <t>Plaće za prekovremeni rad</t>
  </si>
  <si>
    <t>3114</t>
  </si>
  <si>
    <t>Plaće za posebne uvjete rada</t>
  </si>
  <si>
    <t>312</t>
  </si>
  <si>
    <t>3213</t>
  </si>
  <si>
    <t>3214</t>
  </si>
  <si>
    <t>Ostale naknade troškova zaposlenima</t>
  </si>
  <si>
    <t>3222</t>
  </si>
  <si>
    <t>3225</t>
  </si>
  <si>
    <t>3227</t>
  </si>
  <si>
    <t>Službena, radna i zaštitna odjeća i obuća</t>
  </si>
  <si>
    <t>Usluge promidžbe i informiranja</t>
  </si>
  <si>
    <t>4223</t>
  </si>
  <si>
    <t>Oprema za održavanje i zaštitu</t>
  </si>
  <si>
    <t>4225</t>
  </si>
  <si>
    <t>Intrumenti, uređaji i strojevi</t>
  </si>
  <si>
    <t>424</t>
  </si>
  <si>
    <t>Knjige, umjetnička djela i ostale izložbene vrijedno.</t>
  </si>
  <si>
    <t>4241</t>
  </si>
  <si>
    <t>Knjige</t>
  </si>
  <si>
    <t>9221</t>
  </si>
  <si>
    <t>OPĆI PRIHODI I PRIMICI</t>
  </si>
  <si>
    <t>PRIHODI ZA POSEBNE NAMJENE</t>
  </si>
  <si>
    <t>VLASTITI PRIHODI</t>
  </si>
  <si>
    <t>DONACIJE</t>
  </si>
  <si>
    <t>POMOĆI</t>
  </si>
  <si>
    <t>Preneseni višak</t>
  </si>
  <si>
    <t>SVEUKUPNO PRIHODI</t>
  </si>
  <si>
    <t>PRIHODI PO IZVORIMA FINANCIRANJA</t>
  </si>
  <si>
    <t>RASHODI PO IZVORIMA FINANCIRANJA</t>
  </si>
  <si>
    <t>SVEUKUPNO RASHODI</t>
  </si>
  <si>
    <t xml:space="preserve">Pomoći </t>
  </si>
  <si>
    <t>UKUPNI RASHODI</t>
  </si>
  <si>
    <t xml:space="preserve"> 6 PRIHODI POSLOVANJA</t>
  </si>
  <si>
    <t>7 PRIHODI OD PRODAJE NEFINANCIJSKE IMOVINE</t>
  </si>
  <si>
    <t>3 RASHODI  POSLOVANJA</t>
  </si>
  <si>
    <t>4 RASHODI ZA NEFINANCIJSKU IMOVINU</t>
  </si>
  <si>
    <t>8 PRIMICI OD FINANCIJSKE IMOVINE I ZADUŽIVANJA</t>
  </si>
  <si>
    <t>5 IZDACI ZA FINANCIJSKU IMOVINU I OTPLATE ZAJMOVA</t>
  </si>
  <si>
    <t>5=3/2*100</t>
  </si>
  <si>
    <t xml:space="preserve">Indeks </t>
  </si>
  <si>
    <t>4=3/1*100</t>
  </si>
  <si>
    <t xml:space="preserve">Prihodi od prodaje nefinancijske imovine 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</si>
  <si>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</si>
  <si>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</si>
  <si>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</si>
  <si>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</si>
  <si>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</si>
  <si>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</si>
  <si>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45</t>
  </si>
  <si>
    <t xml:space="preserve">Rashodi za dodatna ulaganja na nefinancijsko imovini </t>
  </si>
  <si>
    <t>451</t>
  </si>
  <si>
    <t>4511</t>
  </si>
  <si>
    <t>Dodatna ulaganja na građevinskim objektima</t>
  </si>
  <si>
    <t>37</t>
  </si>
  <si>
    <t xml:space="preserve">Naknade građanima i kućanstvima na temelju osiguranja i druge naknade </t>
  </si>
  <si>
    <t>Ostale naknade građanima iz proračuna</t>
  </si>
  <si>
    <t>Naknade građanima i kućanstvima u naravi</t>
  </si>
  <si>
    <t>P2003</t>
  </si>
  <si>
    <t>A200301</t>
  </si>
  <si>
    <t>OSNOVNOŠKOLSKO OBRAZOVANJE</t>
  </si>
  <si>
    <t>Djelatnost osnovnih škola-minimalni financijski standard</t>
  </si>
  <si>
    <t>Sitni inventar</t>
  </si>
  <si>
    <t>Premije osiguranja</t>
  </si>
  <si>
    <t>Članarine i norme</t>
  </si>
  <si>
    <t>Zatezne kamate</t>
  </si>
  <si>
    <t>A200302</t>
  </si>
  <si>
    <t>Djelatnost osnovnih škola-iznad zakonskog standarda</t>
  </si>
  <si>
    <t>Plaće (bruto)</t>
  </si>
  <si>
    <t>Prihodi od prodaje nefinancijske imovine i naknade s naslova osiguranja</t>
  </si>
  <si>
    <t>K200301</t>
  </si>
  <si>
    <t>Građenje, adaptacija i sanacija te opremanje školskih objekata</t>
  </si>
  <si>
    <t>Knjige, umjetnička djela i ostale izložbene vrijednosti</t>
  </si>
  <si>
    <t>Rashodi za dodatna ulaganja na nefinancijskoj imovini</t>
  </si>
  <si>
    <t>Uređaji, strojevi i oprema za ostale namjene</t>
  </si>
  <si>
    <t>IF 22</t>
  </si>
  <si>
    <t>IF 11</t>
  </si>
  <si>
    <t>IF 52</t>
  </si>
  <si>
    <t>IF 62</t>
  </si>
  <si>
    <t>PRIHODI OD PRODAJE ILI ZAMJENE NEFINANCIJSKE IMOVINE I NAKNADE S NASLOVA OSIGURANJA</t>
  </si>
  <si>
    <t>Izvor financiranja</t>
  </si>
  <si>
    <t xml:space="preserve">Tekuće donacije u naravi </t>
  </si>
  <si>
    <t>Tekuće donacije</t>
  </si>
  <si>
    <t>Ostali rashodi</t>
  </si>
  <si>
    <t>Prihodi od imovine</t>
  </si>
  <si>
    <t>641</t>
  </si>
  <si>
    <t>Prihodi od financijske imovine</t>
  </si>
  <si>
    <t>6413</t>
  </si>
  <si>
    <t>Kamate na oročena sredstva i depozite po viđenju</t>
  </si>
  <si>
    <t>38</t>
  </si>
  <si>
    <t xml:space="preserve">Ostali rashodi </t>
  </si>
  <si>
    <t>Tekuće donacije u naravi</t>
  </si>
  <si>
    <t>4227</t>
  </si>
  <si>
    <t>Prihodi od prodaje nef.im., naknade s naslova osiguranja</t>
  </si>
  <si>
    <t>Troškovi sudskih postupaka</t>
  </si>
  <si>
    <t>Opći prihodi i primici-Grad iznad min.fin.standarda</t>
  </si>
  <si>
    <t>PRENESENI VIŠAK-Prihodi za posebne namjene</t>
  </si>
  <si>
    <t>PRENESENI VIŠAK-Donacije</t>
  </si>
  <si>
    <t>PRENESENI VIŠAK-Vlastiti prihodi</t>
  </si>
  <si>
    <t>PRENESENI VIŠAK-Pomoći</t>
  </si>
  <si>
    <t>62</t>
  </si>
  <si>
    <t>SVEUKUPNO RASHODI+ VIŠAK</t>
  </si>
  <si>
    <t>PRENESENI VIŠAK/MANJAK</t>
  </si>
  <si>
    <t>9222</t>
  </si>
  <si>
    <t>Manjak prihoda</t>
  </si>
  <si>
    <t>UKUPNI PRIHODI/+ VIŠAK/-MANJAK</t>
  </si>
  <si>
    <t>Brojčana oznaka/ Razred</t>
  </si>
  <si>
    <t>IF 12</t>
  </si>
  <si>
    <t>Opći prihodi i primici-ostalo</t>
  </si>
  <si>
    <t>Opći prihodi i primici-ostalo banka</t>
  </si>
  <si>
    <t>Vlastiti izvori-IZVRŠENJE KORIŠTENJA PRENESENOG REZULTATA</t>
  </si>
  <si>
    <t>6362</t>
  </si>
  <si>
    <t>Kapitalne pomoći proračunskim korisnicima iz proračuna koji im nije nadležan</t>
  </si>
  <si>
    <t>6632</t>
  </si>
  <si>
    <t>Kapitalne donacije</t>
  </si>
  <si>
    <t>68</t>
  </si>
  <si>
    <t>Kazne, upravne mjere i ostali prihodi</t>
  </si>
  <si>
    <t>683</t>
  </si>
  <si>
    <t>Ostali prihodi</t>
  </si>
  <si>
    <t>6831</t>
  </si>
  <si>
    <t>UKUPNI PRIHODI + VIŠAK/-MANJAK PRIHODA</t>
  </si>
  <si>
    <t>Ostale naknade troškova zaposlenika</t>
  </si>
  <si>
    <t>VIŠAK/MANJAK + NETO FINANCIRANJE</t>
  </si>
  <si>
    <t>VIŠAK / MANJAK IZ PRETHODNIH GODINA KOJI SE RASPOREDO / POKRIO</t>
  </si>
  <si>
    <t>UKUPAN DONOS VIŠKA / MANJKA IZ PRETHODNE GODINE</t>
  </si>
  <si>
    <t>Opći prihodi i primici-Grad iznad mfs</t>
  </si>
  <si>
    <t>Opći prihodi i primici-prihodi od banke</t>
  </si>
  <si>
    <t>II.POSEBNI DIO</t>
  </si>
  <si>
    <t>UKUPNO PRIMICI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</si>
  <si>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</si>
  <si>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</si>
  <si>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</si>
  <si>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</si>
  <si>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</si>
  <si>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</si>
  <si>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</si>
  <si>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</si>
  <si>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…</t>
  </si>
  <si>
    <t xml:space="preserve">UKUPNO IZDACI </t>
  </si>
  <si>
    <t>OSNOVNA ŠKOLA "LJUDEVIT GAJ"KRAPINA</t>
  </si>
  <si>
    <t>IZVORI FINANCIRANJA UKUPNO</t>
  </si>
  <si>
    <t>Rezultat</t>
  </si>
  <si>
    <t>IF 9</t>
  </si>
  <si>
    <t>Prihodi za decentralizirane funkcije-decentralizacija</t>
  </si>
  <si>
    <t>Prihodi za dec.funkcije-DEC</t>
  </si>
  <si>
    <t>Prihodi od prodaje nef.imovine, naknade s naslova osiguranja</t>
  </si>
  <si>
    <t xml:space="preserve"> SAŽETAK RAČUNA PRIHODA I RASHODA</t>
  </si>
  <si>
    <t xml:space="preserve">          SAŽETAK RAČUNA PRIHODA I RASHODA I RAČUNA FINANCIRANJA</t>
  </si>
  <si>
    <t>SAŽETAK RAČUNA FINANCIRANJA</t>
  </si>
  <si>
    <t>PRENESENI VIŠAK ILI PRENESENI MANJAK</t>
  </si>
  <si>
    <t>RAČUN PRIHODA I RASHODA</t>
  </si>
  <si>
    <r>
      <t xml:space="preserve"> IZVJEŠTAJ O PRIHODIMA I RASHODIMA PREMA EKONOMSKOJ KLASIFIKACIJI</t>
    </r>
    <r>
      <rPr>
        <b/>
        <sz val="12"/>
        <color rgb="FF002060"/>
        <rFont val="Calibri"/>
        <family val="2"/>
        <charset val="238"/>
        <scheme val="minor"/>
      </rPr>
      <t xml:space="preserve"> </t>
    </r>
  </si>
  <si>
    <t xml:space="preserve">IZVJEŠTAJ O PRIHODIMA I RASHODIMA PREMA IZVORIMA FINANCIRANJA </t>
  </si>
  <si>
    <t>IZVJEŠTAJ O RASHODIMA PREMA FUNKCIJSKOJ KLASIFIKACIJI</t>
  </si>
  <si>
    <t>RAČUN FINANCIRANJA</t>
  </si>
  <si>
    <t xml:space="preserve">IZVJEŠTAJ RAČUNA FINANCIRANJA PREMA EKONOMSKOJ KLASIFIKACIJI </t>
  </si>
  <si>
    <t xml:space="preserve"> IZVJEŠTAJ RAČUNA FINANCIRANJA PREMA IZVORIMA FINANCIRANJA</t>
  </si>
  <si>
    <t>IZVJEŠTAJ PO PROGRAMSKOJ KLASIFIKACIJI</t>
  </si>
  <si>
    <t>Višak prihoda koji se rasporedio</t>
  </si>
  <si>
    <t>Opći prihodi i primici-Grad iznad MFS</t>
  </si>
  <si>
    <t>69</t>
  </si>
  <si>
    <t>IF 41</t>
  </si>
  <si>
    <t>IF 32</t>
  </si>
  <si>
    <t>IF 47</t>
  </si>
  <si>
    <t>IF 53</t>
  </si>
  <si>
    <t>IF 72</t>
  </si>
  <si>
    <t>Prihodi za decentralizirane funkcije</t>
  </si>
  <si>
    <t>IF 49</t>
  </si>
  <si>
    <r>
      <t xml:space="preserve">PRIJENOS </t>
    </r>
    <r>
      <rPr>
        <b/>
        <sz val="12"/>
        <rFont val="Calibri"/>
        <family val="2"/>
        <charset val="238"/>
        <scheme val="minor"/>
      </rPr>
      <t>VIŠKA</t>
    </r>
    <r>
      <rPr>
        <b/>
        <sz val="12"/>
        <rFont val="Calibri"/>
        <family val="2"/>
        <scheme val="minor"/>
      </rPr>
      <t>/</t>
    </r>
    <r>
      <rPr>
        <b/>
        <u/>
        <sz val="12"/>
        <color rgb="FFFF0000"/>
        <rFont val="Calibri"/>
        <family val="2"/>
        <charset val="238"/>
        <scheme val="minor"/>
      </rPr>
      <t>MANJKA</t>
    </r>
    <r>
      <rPr>
        <b/>
        <sz val="12"/>
        <rFont val="Calibri"/>
        <family val="2"/>
        <scheme val="minor"/>
      </rPr>
      <t xml:space="preserve"> U SLJEDEĆE RAZDOBLJE/GODINU</t>
    </r>
  </si>
  <si>
    <t>Predsjednik Školskog odbora</t>
  </si>
  <si>
    <t>Ivan Zubić</t>
  </si>
  <si>
    <t>Izvorni plan/ rebalans  2026.</t>
  </si>
  <si>
    <t>Ostvarenje/ izvršenje  
1.-6.2026.</t>
  </si>
  <si>
    <t>Ostvarenje/ izvršenje 
1.-6.2025.</t>
  </si>
  <si>
    <t>Izvorni plan/rebalans  2026.</t>
  </si>
  <si>
    <t>KLASA: 400-02/26-01/6</t>
  </si>
  <si>
    <t>URBROJ: 2140-1-4-01-26-1</t>
  </si>
  <si>
    <t>6614</t>
  </si>
  <si>
    <t>Prihodi od prodaje proizvoda i robe</t>
  </si>
  <si>
    <t>U Krapini, 20.07.2026.</t>
  </si>
  <si>
    <t>POLUGODIŠNJI  IZVJEŠTAJ O IZVRŠENJU FINANCIJSKOG PLANA OSNOVNE ŠKOLE LJUDEVIT GAJ KRAPINA ZA 2026.GODINU</t>
  </si>
  <si>
    <t xml:space="preserve">           Ravnateljica</t>
  </si>
  <si>
    <t xml:space="preserve">   dr.sc.Vlatka Družinec Tušek</t>
  </si>
  <si>
    <t xml:space="preserve">KLASA: 400-02/26-01/6             </t>
  </si>
  <si>
    <t xml:space="preserve">URBROJ: 2140-1-4-01-26-1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</si>
</sst>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[Red]&quot;-&quot;#,##0&quot; &quot;"/>
  </numFmts>
  <fonts count="77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sz val="11"/>
      <color rgb="FF002060"/>
      <name val="Calibri"/>
      <family val="2"/>
      <charset val="238"/>
    </font>
    <font>
      <i/>
      <sz val="9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002060"/>
      <name val="Calibri"/>
      <family val="2"/>
      <charset val="238"/>
      <scheme val="minor"/>
    </font>
    <font>
      <b/>
      <i/>
      <sz val="8"/>
      <name val="Calibri"/>
      <family val="2"/>
      <scheme val="minor"/>
    </font>
    <font>
      <i/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2"/>
      <color rgb="FF002060"/>
      <name val="Calibri"/>
      <family val="2"/>
      <charset val="238"/>
      <scheme val="minor"/>
    </font>
    <font>
      <b/>
      <sz val="9"/>
      <color rgb="FF00206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9"/>
      <color rgb="FF002060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  <charset val="238"/>
    </font>
    <font>
      <sz val="11"/>
      <color rgb="FF002060"/>
      <name val="Calibri"/>
      <family val="2"/>
    </font>
    <font>
      <sz val="11"/>
      <color rgb="FF002060"/>
      <name val="Calibri"/>
      <family val="2"/>
      <charset val="238"/>
    </font>
    <font>
      <b/>
      <sz val="11"/>
      <color rgb="FF002060"/>
      <name val="Arial"/>
      <family val="2"/>
      <charset val="238"/>
    </font>
    <font>
      <b/>
      <sz val="10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8" tint="0.59999389629810485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DDEBF7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rgb="FFDDEBF7"/>
      </patternFill>
    </fill>
    <fill>
      <patternFill patternType="solid">
        <fgColor theme="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/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16" fillId="0" borderId="0"/>
    <xf numFmtId="0" fontId="1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</cellStyleXfs>
  <cellXfs count="508">
    <xf numFmtId="0" fontId="0" fillId="0" borderId="0" xfId="0"/>
    <xf numFmtId="49" fontId="10" fillId="2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0" fontId="20" fillId="0" borderId="0" xfId="0" applyFont="1"/>
    <xf numFmtId="0" fontId="20" fillId="3" borderId="0" xfId="0" applyFont="1" applyFill="1"/>
    <xf numFmtId="3" fontId="9" fillId="2" borderId="6" xfId="0" applyNumberFormat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 wrapText="1"/>
    </xf>
    <xf numFmtId="0" fontId="8" fillId="3" borderId="0" xfId="6" applyFont="1" applyFill="1" applyAlignment="1">
      <alignment horizontal="center" vertical="center" wrapText="1"/>
    </xf>
    <xf numFmtId="0" fontId="18" fillId="3" borderId="0" xfId="6" applyFont="1" applyFill="1" applyAlignment="1">
      <alignment vertical="center" wrapText="1"/>
    </xf>
    <xf numFmtId="0" fontId="21" fillId="0" borderId="0" xfId="0" applyFont="1"/>
    <xf numFmtId="3" fontId="19" fillId="0" borderId="0" xfId="0" applyNumberFormat="1" applyFont="1" applyAlignment="1">
      <alignment horizontal="left"/>
    </xf>
    <xf numFmtId="0" fontId="22" fillId="0" borderId="0" xfId="1" applyFont="1" applyAlignment="1">
      <alignment wrapText="1"/>
    </xf>
    <xf numFmtId="0" fontId="18" fillId="0" borderId="0" xfId="0" applyFont="1"/>
    <xf numFmtId="0" fontId="18" fillId="3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18" fillId="0" borderId="0" xfId="0" applyNumberFormat="1" applyFont="1"/>
    <xf numFmtId="3" fontId="18" fillId="2" borderId="1" xfId="0" applyNumberFormat="1" applyFont="1" applyFill="1" applyBorder="1" applyAlignment="1">
      <alignment vertical="center" wrapText="1"/>
    </xf>
    <xf numFmtId="3" fontId="18" fillId="2" borderId="1" xfId="0" applyNumberFormat="1" applyFont="1" applyFill="1" applyBorder="1" applyAlignment="1">
      <alignment vertical="center"/>
    </xf>
    <xf numFmtId="0" fontId="12" fillId="0" borderId="0" xfId="0" applyFont="1"/>
    <xf numFmtId="3" fontId="12" fillId="0" borderId="0" xfId="0" applyNumberFormat="1" applyFont="1"/>
    <xf numFmtId="0" fontId="19" fillId="0" borderId="0" xfId="0" applyFont="1"/>
    <xf numFmtId="0" fontId="23" fillId="0" borderId="0" xfId="0" applyFont="1"/>
    <xf numFmtId="0" fontId="24" fillId="3" borderId="0" xfId="0" applyFont="1" applyFill="1"/>
    <xf numFmtId="3" fontId="12" fillId="3" borderId="0" xfId="0" applyNumberFormat="1" applyFont="1" applyFill="1" applyAlignment="1">
      <alignment vertical="center"/>
    </xf>
    <xf numFmtId="3" fontId="12" fillId="6" borderId="0" xfId="0" applyNumberFormat="1" applyFont="1" applyFill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25" fillId="0" borderId="0" xfId="0" applyNumberFormat="1" applyFont="1"/>
    <xf numFmtId="3" fontId="8" fillId="0" borderId="0" xfId="0" applyNumberFormat="1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 vertical="center"/>
    </xf>
    <xf numFmtId="3" fontId="26" fillId="0" borderId="0" xfId="0" applyNumberFormat="1" applyFont="1"/>
    <xf numFmtId="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28" fillId="0" borderId="6" xfId="0" applyNumberFormat="1" applyFont="1" applyBorder="1" applyAlignment="1">
      <alignment horizontal="center" vertical="center"/>
    </xf>
    <xf numFmtId="3" fontId="28" fillId="0" borderId="0" xfId="0" applyNumberFormat="1" applyFont="1"/>
    <xf numFmtId="49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49" fontId="10" fillId="2" borderId="6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right" vertical="center"/>
    </xf>
    <xf numFmtId="49" fontId="10" fillId="6" borderId="6" xfId="0" applyNumberFormat="1" applyFont="1" applyFill="1" applyBorder="1" applyAlignment="1">
      <alignment horizontal="right" vertical="center"/>
    </xf>
    <xf numFmtId="0" fontId="10" fillId="6" borderId="6" xfId="0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vertical="center" wrapText="1"/>
    </xf>
    <xf numFmtId="3" fontId="28" fillId="6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left"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32" fillId="0" borderId="6" xfId="0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6" xfId="0" applyFont="1" applyBorder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6" xfId="0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49" fontId="10" fillId="6" borderId="6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3" fontId="9" fillId="2" borderId="13" xfId="0" applyNumberFormat="1" applyFont="1" applyFill="1" applyBorder="1" applyAlignment="1">
      <alignment horizontal="center" vertical="center" wrapText="1"/>
    </xf>
    <xf numFmtId="0" fontId="33" fillId="3" borderId="13" xfId="1" applyFont="1" applyFill="1" applyBorder="1" applyAlignment="1">
      <alignment horizontal="center" vertical="center" wrapText="1"/>
    </xf>
    <xf numFmtId="0" fontId="34" fillId="0" borderId="0" xfId="0" applyFont="1"/>
    <xf numFmtId="0" fontId="35" fillId="3" borderId="13" xfId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0" fontId="36" fillId="0" borderId="0" xfId="0" applyFont="1"/>
    <xf numFmtId="49" fontId="9" fillId="0" borderId="13" xfId="7" applyNumberFormat="1" applyFont="1" applyBorder="1" applyAlignment="1">
      <alignment horizontal="left" vertical="center" wrapText="1"/>
    </xf>
    <xf numFmtId="49" fontId="37" fillId="3" borderId="13" xfId="1" applyNumberFormat="1" applyFont="1" applyFill="1" applyBorder="1" applyAlignment="1">
      <alignment horizontal="left" vertical="center" wrapText="1"/>
    </xf>
    <xf numFmtId="0" fontId="14" fillId="0" borderId="0" xfId="0" applyFont="1"/>
    <xf numFmtId="0" fontId="38" fillId="0" borderId="0" xfId="0" applyFont="1"/>
    <xf numFmtId="0" fontId="24" fillId="0" borderId="0" xfId="0" applyFont="1"/>
    <xf numFmtId="0" fontId="8" fillId="6" borderId="13" xfId="0" applyFont="1" applyFill="1" applyBorder="1" applyAlignment="1">
      <alignment horizontal="center" vertical="center" wrapText="1"/>
    </xf>
    <xf numFmtId="3" fontId="27" fillId="6" borderId="13" xfId="0" applyNumberFormat="1" applyFont="1" applyFill="1" applyBorder="1" applyAlignment="1">
      <alignment horizontal="center" vertical="center" wrapText="1"/>
    </xf>
    <xf numFmtId="3" fontId="28" fillId="0" borderId="13" xfId="0" applyNumberFormat="1" applyFont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 wrapText="1"/>
    </xf>
    <xf numFmtId="164" fontId="8" fillId="7" borderId="1" xfId="0" applyNumberFormat="1" applyFont="1" applyFill="1" applyBorder="1" applyAlignment="1">
      <alignment horizontal="right" vertical="center"/>
    </xf>
    <xf numFmtId="164" fontId="12" fillId="7" borderId="8" xfId="0" applyNumberFormat="1" applyFont="1" applyFill="1" applyBorder="1" applyAlignment="1">
      <alignment horizontal="right" vertical="center"/>
    </xf>
    <xf numFmtId="0" fontId="39" fillId="2" borderId="1" xfId="0" applyFont="1" applyFill="1" applyBorder="1" applyAlignment="1">
      <alignment horizontal="right" vertical="center"/>
    </xf>
    <xf numFmtId="3" fontId="39" fillId="2" borderId="1" xfId="0" applyNumberFormat="1" applyFont="1" applyFill="1" applyBorder="1" applyAlignment="1">
      <alignment horizontal="right" vertical="center"/>
    </xf>
    <xf numFmtId="0" fontId="41" fillId="5" borderId="0" xfId="0" applyFont="1" applyFill="1" applyAlignment="1">
      <alignment vertical="center" wrapText="1"/>
    </xf>
    <xf numFmtId="0" fontId="41" fillId="5" borderId="0" xfId="0" applyFont="1" applyFill="1" applyAlignment="1">
      <alignment horizontal="right" vertical="center"/>
    </xf>
    <xf numFmtId="3" fontId="39" fillId="2" borderId="1" xfId="0" applyNumberFormat="1" applyFont="1" applyFill="1" applyBorder="1" applyAlignment="1">
      <alignment horizontal="right" vertical="center" wrapText="1"/>
    </xf>
    <xf numFmtId="0" fontId="39" fillId="2" borderId="0" xfId="0" applyFont="1" applyFill="1" applyAlignment="1">
      <alignment vertical="center"/>
    </xf>
    <xf numFmtId="0" fontId="39" fillId="2" borderId="0" xfId="0" applyFont="1" applyFill="1" applyAlignment="1">
      <alignment vertical="center" wrapText="1"/>
    </xf>
    <xf numFmtId="0" fontId="40" fillId="2" borderId="0" xfId="0" applyFont="1" applyFill="1" applyAlignment="1">
      <alignment vertical="center" wrapText="1"/>
    </xf>
    <xf numFmtId="0" fontId="40" fillId="2" borderId="0" xfId="0" applyFont="1" applyFill="1" applyAlignment="1">
      <alignment horizontal="center" vertical="center" wrapText="1"/>
    </xf>
    <xf numFmtId="0" fontId="40" fillId="2" borderId="0" xfId="0" applyFont="1" applyFill="1" applyAlignment="1">
      <alignment vertical="center"/>
    </xf>
    <xf numFmtId="3" fontId="41" fillId="7" borderId="8" xfId="0" applyNumberFormat="1" applyFont="1" applyFill="1" applyBorder="1" applyAlignment="1">
      <alignment horizontal="right" vertical="center"/>
    </xf>
    <xf numFmtId="3" fontId="9" fillId="8" borderId="6" xfId="0" applyNumberFormat="1" applyFont="1" applyFill="1" applyBorder="1" applyAlignment="1">
      <alignment horizontal="right" vertical="center"/>
    </xf>
    <xf numFmtId="3" fontId="9" fillId="4" borderId="6" xfId="0" applyNumberFormat="1" applyFont="1" applyFill="1" applyBorder="1" applyAlignment="1">
      <alignment horizontal="right" vertical="center"/>
    </xf>
    <xf numFmtId="3" fontId="10" fillId="4" borderId="6" xfId="0" applyNumberFormat="1" applyFont="1" applyFill="1" applyBorder="1" applyAlignment="1">
      <alignment horizontal="right" vertical="center"/>
    </xf>
    <xf numFmtId="3" fontId="43" fillId="4" borderId="6" xfId="0" applyNumberFormat="1" applyFont="1" applyFill="1" applyBorder="1" applyAlignment="1">
      <alignment horizontal="right" vertical="center"/>
    </xf>
    <xf numFmtId="49" fontId="9" fillId="9" borderId="6" xfId="0" applyNumberFormat="1" applyFont="1" applyFill="1" applyBorder="1" applyAlignment="1">
      <alignment horizontal="center" vertical="center"/>
    </xf>
    <xf numFmtId="3" fontId="10" fillId="10" borderId="6" xfId="0" applyNumberFormat="1" applyFont="1" applyFill="1" applyBorder="1" applyAlignment="1">
      <alignment horizontal="right" vertical="center"/>
    </xf>
    <xf numFmtId="49" fontId="9" fillId="9" borderId="14" xfId="0" applyNumberFormat="1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vertical="center"/>
    </xf>
    <xf numFmtId="3" fontId="9" fillId="12" borderId="6" xfId="0" applyNumberFormat="1" applyFont="1" applyFill="1" applyBorder="1" applyAlignment="1">
      <alignment horizontal="right" vertical="center"/>
    </xf>
    <xf numFmtId="0" fontId="15" fillId="11" borderId="6" xfId="0" applyFont="1" applyFill="1" applyBorder="1" applyAlignment="1">
      <alignment vertical="center"/>
    </xf>
    <xf numFmtId="49" fontId="9" fillId="13" borderId="6" xfId="0" applyNumberFormat="1" applyFont="1" applyFill="1" applyBorder="1" applyAlignment="1">
      <alignment horizontal="right" vertical="center"/>
    </xf>
    <xf numFmtId="49" fontId="9" fillId="13" borderId="6" xfId="0" applyNumberFormat="1" applyFont="1" applyFill="1" applyBorder="1" applyAlignment="1">
      <alignment horizontal="center" vertical="center"/>
    </xf>
    <xf numFmtId="49" fontId="9" fillId="13" borderId="6" xfId="0" applyNumberFormat="1" applyFont="1" applyFill="1" applyBorder="1" applyAlignment="1">
      <alignment horizontal="left" vertical="center" wrapText="1"/>
    </xf>
    <xf numFmtId="3" fontId="9" fillId="11" borderId="6" xfId="0" applyNumberFormat="1" applyFont="1" applyFill="1" applyBorder="1" applyAlignment="1">
      <alignment vertical="center"/>
    </xf>
    <xf numFmtId="0" fontId="9" fillId="13" borderId="6" xfId="0" applyFont="1" applyFill="1" applyBorder="1" applyAlignment="1">
      <alignment horizontal="right" vertical="center"/>
    </xf>
    <xf numFmtId="0" fontId="9" fillId="13" borderId="6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horizontal="left" vertical="center" wrapText="1"/>
    </xf>
    <xf numFmtId="3" fontId="46" fillId="9" borderId="6" xfId="0" applyNumberFormat="1" applyFont="1" applyFill="1" applyBorder="1" applyAlignment="1">
      <alignment horizontal="center" vertical="center" wrapText="1"/>
    </xf>
    <xf numFmtId="3" fontId="46" fillId="9" borderId="6" xfId="0" applyNumberFormat="1" applyFont="1" applyFill="1" applyBorder="1" applyAlignment="1">
      <alignment horizontal="right" vertical="center" wrapText="1"/>
    </xf>
    <xf numFmtId="3" fontId="46" fillId="10" borderId="6" xfId="0" applyNumberFormat="1" applyFont="1" applyFill="1" applyBorder="1" applyAlignment="1">
      <alignment vertical="center"/>
    </xf>
    <xf numFmtId="49" fontId="9" fillId="9" borderId="13" xfId="0" applyNumberFormat="1" applyFont="1" applyFill="1" applyBorder="1" applyAlignment="1">
      <alignment horizontal="center" vertical="center"/>
    </xf>
    <xf numFmtId="3" fontId="9" fillId="9" borderId="13" xfId="0" applyNumberFormat="1" applyFont="1" applyFill="1" applyBorder="1" applyAlignment="1">
      <alignment horizontal="right" vertical="center"/>
    </xf>
    <xf numFmtId="49" fontId="9" fillId="13" borderId="13" xfId="0" applyNumberFormat="1" applyFont="1" applyFill="1" applyBorder="1" applyAlignment="1">
      <alignment horizontal="center" vertical="center"/>
    </xf>
    <xf numFmtId="3" fontId="9" fillId="13" borderId="13" xfId="0" applyNumberFormat="1" applyFont="1" applyFill="1" applyBorder="1" applyAlignment="1">
      <alignment horizontal="left" vertical="top"/>
    </xf>
    <xf numFmtId="3" fontId="9" fillId="13" borderId="13" xfId="0" applyNumberFormat="1" applyFont="1" applyFill="1" applyBorder="1" applyAlignment="1">
      <alignment horizontal="right" vertical="center"/>
    </xf>
    <xf numFmtId="49" fontId="47" fillId="6" borderId="16" xfId="0" applyNumberFormat="1" applyFont="1" applyFill="1" applyBorder="1" applyAlignment="1">
      <alignment horizontal="center" vertical="center"/>
    </xf>
    <xf numFmtId="3" fontId="47" fillId="6" borderId="1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vertical="center"/>
    </xf>
    <xf numFmtId="3" fontId="9" fillId="8" borderId="13" xfId="0" applyNumberFormat="1" applyFont="1" applyFill="1" applyBorder="1" applyAlignment="1">
      <alignment horizontal="right" vertical="center"/>
    </xf>
    <xf numFmtId="3" fontId="10" fillId="15" borderId="6" xfId="0" applyNumberFormat="1" applyFont="1" applyFill="1" applyBorder="1" applyAlignment="1">
      <alignment horizontal="right" vertical="center"/>
    </xf>
    <xf numFmtId="3" fontId="13" fillId="4" borderId="6" xfId="0" applyNumberFormat="1" applyFont="1" applyFill="1" applyBorder="1" applyAlignment="1">
      <alignment horizontal="right" vertical="center"/>
    </xf>
    <xf numFmtId="3" fontId="30" fillId="4" borderId="6" xfId="0" applyNumberFormat="1" applyFont="1" applyFill="1" applyBorder="1" applyAlignment="1">
      <alignment horizontal="right" vertical="center"/>
    </xf>
    <xf numFmtId="3" fontId="45" fillId="4" borderId="6" xfId="0" applyNumberFormat="1" applyFont="1" applyFill="1" applyBorder="1" applyAlignment="1">
      <alignment horizontal="right" vertical="center"/>
    </xf>
    <xf numFmtId="49" fontId="9" fillId="16" borderId="6" xfId="0" applyNumberFormat="1" applyFont="1" applyFill="1" applyBorder="1" applyAlignment="1">
      <alignment horizontal="right" vertical="center"/>
    </xf>
    <xf numFmtId="49" fontId="9" fillId="16" borderId="6" xfId="0" applyNumberFormat="1" applyFont="1" applyFill="1" applyBorder="1" applyAlignment="1">
      <alignment vertical="center"/>
    </xf>
    <xf numFmtId="3" fontId="46" fillId="2" borderId="6" xfId="0" applyNumberFormat="1" applyFont="1" applyFill="1" applyBorder="1" applyAlignment="1">
      <alignment horizontal="center" vertical="center" wrapText="1"/>
    </xf>
    <xf numFmtId="3" fontId="46" fillId="2" borderId="6" xfId="0" applyNumberFormat="1" applyFont="1" applyFill="1" applyBorder="1" applyAlignment="1">
      <alignment horizontal="center" vertical="center"/>
    </xf>
    <xf numFmtId="3" fontId="48" fillId="6" borderId="6" xfId="0" applyNumberFormat="1" applyFont="1" applyFill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/>
    </xf>
    <xf numFmtId="3" fontId="48" fillId="0" borderId="6" xfId="0" applyNumberFormat="1" applyFont="1" applyBorder="1" applyAlignment="1">
      <alignment horizontal="center" vertical="center"/>
    </xf>
    <xf numFmtId="0" fontId="46" fillId="6" borderId="6" xfId="0" applyFont="1" applyFill="1" applyBorder="1" applyAlignment="1">
      <alignment horizontal="center" vertical="center" wrapText="1"/>
    </xf>
    <xf numFmtId="0" fontId="46" fillId="3" borderId="6" xfId="0" applyFont="1" applyFill="1" applyBorder="1" applyAlignment="1">
      <alignment vertical="center"/>
    </xf>
    <xf numFmtId="0" fontId="46" fillId="9" borderId="6" xfId="0" applyFont="1" applyFill="1" applyBorder="1" applyAlignment="1">
      <alignment horizontal="center" vertical="center" wrapText="1"/>
    </xf>
    <xf numFmtId="0" fontId="46" fillId="9" borderId="6" xfId="0" applyFont="1" applyFill="1" applyBorder="1" applyAlignment="1">
      <alignment horizontal="left" vertical="center" wrapText="1"/>
    </xf>
    <xf numFmtId="0" fontId="46" fillId="9" borderId="6" xfId="0" applyFont="1" applyFill="1" applyBorder="1" applyAlignment="1">
      <alignment vertical="center"/>
    </xf>
    <xf numFmtId="49" fontId="46" fillId="9" borderId="6" xfId="0" applyNumberFormat="1" applyFont="1" applyFill="1" applyBorder="1" applyAlignment="1">
      <alignment vertical="center"/>
    </xf>
    <xf numFmtId="49" fontId="46" fillId="9" borderId="6" xfId="0" applyNumberFormat="1" applyFont="1" applyFill="1" applyBorder="1" applyAlignment="1">
      <alignment horizontal="left" vertical="center" wrapText="1"/>
    </xf>
    <xf numFmtId="0" fontId="0" fillId="0" borderId="6" xfId="0" applyBorder="1"/>
    <xf numFmtId="0" fontId="46" fillId="10" borderId="6" xfId="0" applyFont="1" applyFill="1" applyBorder="1" applyAlignment="1">
      <alignment horizontal="center" vertical="center"/>
    </xf>
    <xf numFmtId="0" fontId="51" fillId="6" borderId="6" xfId="0" applyFont="1" applyFill="1" applyBorder="1" applyAlignment="1">
      <alignment horizontal="center" vertical="center" wrapText="1"/>
    </xf>
    <xf numFmtId="0" fontId="51" fillId="6" borderId="6" xfId="0" applyFont="1" applyFill="1" applyBorder="1" applyAlignment="1">
      <alignment horizontal="left" vertical="center" wrapText="1"/>
    </xf>
    <xf numFmtId="0" fontId="51" fillId="6" borderId="6" xfId="0" applyFont="1" applyFill="1" applyBorder="1" applyAlignment="1">
      <alignment horizontal="center" vertical="center"/>
    </xf>
    <xf numFmtId="49" fontId="50" fillId="6" borderId="6" xfId="0" applyNumberFormat="1" applyFont="1" applyFill="1" applyBorder="1" applyAlignment="1">
      <alignment horizontal="center" vertical="center"/>
    </xf>
    <xf numFmtId="49" fontId="50" fillId="6" borderId="6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3" fontId="46" fillId="10" borderId="6" xfId="0" applyNumberFormat="1" applyFont="1" applyFill="1" applyBorder="1" applyAlignment="1">
      <alignment horizontal="right" vertical="center"/>
    </xf>
    <xf numFmtId="3" fontId="46" fillId="12" borderId="6" xfId="0" applyNumberFormat="1" applyFont="1" applyFill="1" applyBorder="1" applyAlignment="1">
      <alignment horizontal="right" vertical="center"/>
    </xf>
    <xf numFmtId="0" fontId="52" fillId="12" borderId="6" xfId="0" applyFont="1" applyFill="1" applyBorder="1"/>
    <xf numFmtId="3" fontId="46" fillId="16" borderId="6" xfId="0" applyNumberFormat="1" applyFont="1" applyFill="1" applyBorder="1" applyAlignment="1">
      <alignment horizontal="right" vertical="center" wrapText="1"/>
    </xf>
    <xf numFmtId="3" fontId="42" fillId="9" borderId="13" xfId="0" applyNumberFormat="1" applyFont="1" applyFill="1" applyBorder="1" applyAlignment="1">
      <alignment horizontal="left" vertical="center"/>
    </xf>
    <xf numFmtId="0" fontId="42" fillId="9" borderId="13" xfId="0" applyFont="1" applyFill="1" applyBorder="1" applyAlignment="1">
      <alignment horizontal="left" vertical="center" wrapText="1"/>
    </xf>
    <xf numFmtId="3" fontId="42" fillId="9" borderId="13" xfId="0" applyNumberFormat="1" applyFont="1" applyFill="1" applyBorder="1" applyAlignment="1">
      <alignment horizontal="right" vertical="center" wrapText="1"/>
    </xf>
    <xf numFmtId="3" fontId="42" fillId="17" borderId="13" xfId="0" applyNumberFormat="1" applyFont="1" applyFill="1" applyBorder="1" applyAlignment="1">
      <alignment horizontal="left" vertical="center"/>
    </xf>
    <xf numFmtId="3" fontId="42" fillId="17" borderId="13" xfId="0" applyNumberFormat="1" applyFont="1" applyFill="1" applyBorder="1" applyAlignment="1">
      <alignment horizontal="left" vertical="center" wrapText="1"/>
    </xf>
    <xf numFmtId="3" fontId="42" fillId="17" borderId="13" xfId="0" applyNumberFormat="1" applyFont="1" applyFill="1" applyBorder="1" applyAlignment="1">
      <alignment horizontal="right" vertical="center" wrapText="1"/>
    </xf>
    <xf numFmtId="3" fontId="42" fillId="16" borderId="13" xfId="0" applyNumberFormat="1" applyFont="1" applyFill="1" applyBorder="1" applyAlignment="1">
      <alignment horizontal="left" vertical="center"/>
    </xf>
    <xf numFmtId="3" fontId="42" fillId="12" borderId="13" xfId="0" applyNumberFormat="1" applyFont="1" applyFill="1" applyBorder="1" applyAlignment="1">
      <alignment vertical="center"/>
    </xf>
    <xf numFmtId="0" fontId="42" fillId="6" borderId="13" xfId="0" applyFont="1" applyFill="1" applyBorder="1" applyAlignment="1">
      <alignment horizontal="right" vertical="center"/>
    </xf>
    <xf numFmtId="0" fontId="42" fillId="6" borderId="13" xfId="0" applyFont="1" applyFill="1" applyBorder="1" applyAlignment="1">
      <alignment horizontal="left" vertical="center" wrapText="1"/>
    </xf>
    <xf numFmtId="0" fontId="42" fillId="0" borderId="13" xfId="0" applyFont="1" applyBorder="1" applyAlignment="1">
      <alignment horizontal="center" vertical="center"/>
    </xf>
    <xf numFmtId="0" fontId="42" fillId="0" borderId="13" xfId="0" applyFont="1" applyBorder="1" applyAlignment="1">
      <alignment horizontal="left" vertical="center" wrapText="1"/>
    </xf>
    <xf numFmtId="0" fontId="53" fillId="0" borderId="13" xfId="0" applyFont="1" applyBorder="1" applyAlignment="1">
      <alignment horizontal="center" vertical="center"/>
    </xf>
    <xf numFmtId="0" fontId="53" fillId="0" borderId="13" xfId="0" applyFont="1" applyBorder="1" applyAlignment="1">
      <alignment horizontal="left" vertical="center" wrapText="1"/>
    </xf>
    <xf numFmtId="3" fontId="53" fillId="4" borderId="13" xfId="0" applyNumberFormat="1" applyFont="1" applyFill="1" applyBorder="1" applyAlignment="1">
      <alignment horizontal="right" vertical="center"/>
    </xf>
    <xf numFmtId="3" fontId="42" fillId="4" borderId="13" xfId="0" applyNumberFormat="1" applyFont="1" applyFill="1" applyBorder="1" applyAlignment="1">
      <alignment horizontal="right" vertical="center"/>
    </xf>
    <xf numFmtId="3" fontId="42" fillId="6" borderId="13" xfId="0" applyNumberFormat="1" applyFont="1" applyFill="1" applyBorder="1" applyAlignment="1">
      <alignment horizontal="right" vertical="center"/>
    </xf>
    <xf numFmtId="0" fontId="42" fillId="6" borderId="13" xfId="0" applyFont="1" applyFill="1" applyBorder="1" applyAlignment="1">
      <alignment horizontal="center" vertical="center"/>
    </xf>
    <xf numFmtId="3" fontId="42" fillId="8" borderId="13" xfId="0" applyNumberFormat="1" applyFont="1" applyFill="1" applyBorder="1" applyAlignment="1">
      <alignment horizontal="right" vertical="center"/>
    </xf>
    <xf numFmtId="0" fontId="53" fillId="6" borderId="13" xfId="0" applyFont="1" applyFill="1" applyBorder="1" applyAlignment="1">
      <alignment horizontal="center" vertical="center"/>
    </xf>
    <xf numFmtId="0" fontId="53" fillId="6" borderId="13" xfId="0" applyFont="1" applyFill="1" applyBorder="1" applyAlignment="1">
      <alignment horizontal="left" vertical="center" wrapText="1"/>
    </xf>
    <xf numFmtId="3" fontId="53" fillId="8" borderId="13" xfId="0" applyNumberFormat="1" applyFont="1" applyFill="1" applyBorder="1" applyAlignment="1">
      <alignment horizontal="right" vertical="center"/>
    </xf>
    <xf numFmtId="3" fontId="53" fillId="6" borderId="13" xfId="0" applyNumberFormat="1" applyFont="1" applyFill="1" applyBorder="1" applyAlignment="1">
      <alignment horizontal="right" vertical="center"/>
    </xf>
    <xf numFmtId="3" fontId="42" fillId="16" borderId="13" xfId="0" applyNumberFormat="1" applyFont="1" applyFill="1" applyBorder="1" applyAlignment="1">
      <alignment horizontal="right" vertical="center"/>
    </xf>
    <xf numFmtId="3" fontId="42" fillId="12" borderId="13" xfId="0" applyNumberFormat="1" applyFont="1" applyFill="1" applyBorder="1" applyAlignment="1">
      <alignment horizontal="right" vertical="center"/>
    </xf>
    <xf numFmtId="3" fontId="42" fillId="12" borderId="13" xfId="0" applyNumberFormat="1" applyFont="1" applyFill="1" applyBorder="1" applyAlignment="1">
      <alignment horizontal="left" vertical="center"/>
    </xf>
    <xf numFmtId="0" fontId="42" fillId="0" borderId="13" xfId="0" applyFont="1" applyBorder="1" applyAlignment="1">
      <alignment horizontal="right" vertical="center"/>
    </xf>
    <xf numFmtId="3" fontId="42" fillId="4" borderId="13" xfId="0" applyNumberFormat="1" applyFont="1" applyFill="1" applyBorder="1" applyAlignment="1">
      <alignment vertical="center"/>
    </xf>
    <xf numFmtId="3" fontId="53" fillId="4" borderId="13" xfId="0" applyNumberFormat="1" applyFont="1" applyFill="1" applyBorder="1" applyAlignment="1">
      <alignment vertical="center"/>
    </xf>
    <xf numFmtId="0" fontId="53" fillId="3" borderId="13" xfId="0" applyFont="1" applyFill="1" applyBorder="1" applyAlignment="1">
      <alignment horizontal="center" vertical="center"/>
    </xf>
    <xf numFmtId="3" fontId="53" fillId="3" borderId="13" xfId="0" applyNumberFormat="1" applyFont="1" applyFill="1" applyBorder="1" applyAlignment="1">
      <alignment horizontal="right" vertical="center"/>
    </xf>
    <xf numFmtId="3" fontId="42" fillId="18" borderId="13" xfId="0" applyNumberFormat="1" applyFont="1" applyFill="1" applyBorder="1" applyAlignment="1">
      <alignment horizontal="right" vertical="center"/>
    </xf>
    <xf numFmtId="3" fontId="42" fillId="6" borderId="13" xfId="0" applyNumberFormat="1" applyFont="1" applyFill="1" applyBorder="1" applyAlignment="1">
      <alignment horizontal="left" vertical="center"/>
    </xf>
    <xf numFmtId="0" fontId="43" fillId="3" borderId="13" xfId="6" applyFont="1" applyFill="1" applyBorder="1" applyAlignment="1">
      <alignment horizontal="center" vertical="center" wrapText="1"/>
    </xf>
    <xf numFmtId="0" fontId="54" fillId="3" borderId="13" xfId="6" applyFont="1" applyFill="1" applyBorder="1" applyAlignment="1">
      <alignment horizontal="center" vertical="center" wrapText="1"/>
    </xf>
    <xf numFmtId="0" fontId="42" fillId="18" borderId="13" xfId="6" applyFont="1" applyFill="1" applyBorder="1" applyAlignment="1">
      <alignment horizontal="center" vertical="center" wrapText="1"/>
    </xf>
    <xf numFmtId="0" fontId="42" fillId="18" borderId="13" xfId="6" applyFont="1" applyFill="1" applyBorder="1" applyAlignment="1">
      <alignment horizontal="left" vertical="center" wrapText="1"/>
    </xf>
    <xf numFmtId="3" fontId="42" fillId="18" borderId="13" xfId="6" applyNumberFormat="1" applyFont="1" applyFill="1" applyBorder="1" applyAlignment="1">
      <alignment horizontal="right" vertical="center" wrapText="1"/>
    </xf>
    <xf numFmtId="3" fontId="42" fillId="18" borderId="13" xfId="6" applyNumberFormat="1" applyFont="1" applyFill="1" applyBorder="1" applyAlignment="1">
      <alignment horizontal="right" vertical="center"/>
    </xf>
    <xf numFmtId="0" fontId="42" fillId="12" borderId="13" xfId="0" applyFont="1" applyFill="1" applyBorder="1" applyAlignment="1">
      <alignment horizontal="center" vertical="center"/>
    </xf>
    <xf numFmtId="49" fontId="42" fillId="16" borderId="13" xfId="0" applyNumberFormat="1" applyFont="1" applyFill="1" applyBorder="1" applyAlignment="1">
      <alignment horizontal="center" vertical="center"/>
    </xf>
    <xf numFmtId="0" fontId="42" fillId="12" borderId="13" xfId="0" applyFont="1" applyFill="1" applyBorder="1" applyAlignment="1">
      <alignment vertical="center"/>
    </xf>
    <xf numFmtId="49" fontId="42" fillId="16" borderId="13" xfId="0" applyNumberFormat="1" applyFont="1" applyFill="1" applyBorder="1" applyAlignment="1">
      <alignment vertical="center"/>
    </xf>
    <xf numFmtId="3" fontId="42" fillId="16" borderId="13" xfId="0" applyNumberFormat="1" applyFont="1" applyFill="1" applyBorder="1" applyAlignment="1">
      <alignment vertical="center"/>
    </xf>
    <xf numFmtId="3" fontId="42" fillId="12" borderId="13" xfId="6" applyNumberFormat="1" applyFont="1" applyFill="1" applyBorder="1" applyAlignment="1">
      <alignment horizontal="right" vertical="center"/>
    </xf>
    <xf numFmtId="0" fontId="53" fillId="0" borderId="13" xfId="8" applyFont="1" applyBorder="1" applyAlignment="1">
      <alignment horizontal="center" vertical="center" wrapText="1"/>
    </xf>
    <xf numFmtId="0" fontId="53" fillId="0" borderId="13" xfId="8" applyFont="1" applyBorder="1" applyAlignment="1">
      <alignment horizontal="left" vertical="center" wrapText="1"/>
    </xf>
    <xf numFmtId="3" fontId="53" fillId="6" borderId="13" xfId="0" applyNumberFormat="1" applyFont="1" applyFill="1" applyBorder="1" applyAlignment="1">
      <alignment vertical="center"/>
    </xf>
    <xf numFmtId="0" fontId="42" fillId="18" borderId="13" xfId="0" applyFont="1" applyFill="1" applyBorder="1" applyAlignment="1">
      <alignment horizontal="center" vertical="center"/>
    </xf>
    <xf numFmtId="0" fontId="42" fillId="18" borderId="13" xfId="0" applyFont="1" applyFill="1" applyBorder="1" applyAlignment="1">
      <alignment horizontal="left" vertical="center"/>
    </xf>
    <xf numFmtId="0" fontId="55" fillId="18" borderId="13" xfId="0" applyFont="1" applyFill="1" applyBorder="1"/>
    <xf numFmtId="0" fontId="42" fillId="18" borderId="13" xfId="0" applyFont="1" applyFill="1" applyBorder="1" applyAlignment="1">
      <alignment vertical="center" wrapText="1"/>
    </xf>
    <xf numFmtId="3" fontId="42" fillId="18" borderId="13" xfId="0" applyNumberFormat="1" applyFont="1" applyFill="1" applyBorder="1" applyAlignment="1">
      <alignment vertical="center" wrapText="1"/>
    </xf>
    <xf numFmtId="0" fontId="42" fillId="12" borderId="13" xfId="0" applyFont="1" applyFill="1" applyBorder="1" applyAlignment="1">
      <alignment horizontal="center" vertical="center" wrapText="1"/>
    </xf>
    <xf numFmtId="0" fontId="55" fillId="12" borderId="13" xfId="0" applyFont="1" applyFill="1" applyBorder="1"/>
    <xf numFmtId="0" fontId="42" fillId="12" borderId="13" xfId="0" applyFont="1" applyFill="1" applyBorder="1" applyAlignment="1">
      <alignment vertical="center" wrapText="1"/>
    </xf>
    <xf numFmtId="3" fontId="42" fillId="12" borderId="13" xfId="0" applyNumberFormat="1" applyFont="1" applyFill="1" applyBorder="1" applyAlignment="1">
      <alignment vertical="center" wrapText="1"/>
    </xf>
    <xf numFmtId="0" fontId="53" fillId="3" borderId="13" xfId="0" applyFont="1" applyFill="1" applyBorder="1" applyAlignment="1">
      <alignment horizontal="center" vertical="center" wrapText="1"/>
    </xf>
    <xf numFmtId="0" fontId="56" fillId="3" borderId="13" xfId="0" applyFont="1" applyFill="1" applyBorder="1"/>
    <xf numFmtId="3" fontId="53" fillId="3" borderId="13" xfId="0" applyNumberFormat="1" applyFont="1" applyFill="1" applyBorder="1" applyAlignment="1">
      <alignment vertical="center" wrapText="1"/>
    </xf>
    <xf numFmtId="49" fontId="9" fillId="18" borderId="13" xfId="7" applyNumberFormat="1" applyFont="1" applyFill="1" applyBorder="1" applyAlignment="1">
      <alignment horizontal="left" vertical="center" wrapText="1"/>
    </xf>
    <xf numFmtId="3" fontId="33" fillId="18" borderId="13" xfId="1" applyNumberFormat="1" applyFont="1" applyFill="1" applyBorder="1" applyAlignment="1">
      <alignment horizontal="right" vertical="center"/>
    </xf>
    <xf numFmtId="0" fontId="39" fillId="2" borderId="21" xfId="0" applyFont="1" applyFill="1" applyBorder="1" applyAlignment="1">
      <alignment horizontal="center" vertical="center" wrapText="1"/>
    </xf>
    <xf numFmtId="3" fontId="57" fillId="2" borderId="6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3" fontId="8" fillId="19" borderId="1" xfId="0" applyNumberFormat="1" applyFont="1" applyFill="1" applyBorder="1" applyAlignment="1">
      <alignment vertical="center" wrapText="1"/>
    </xf>
    <xf numFmtId="3" fontId="28" fillId="20" borderId="6" xfId="0" applyNumberFormat="1" applyFont="1" applyFill="1" applyBorder="1" applyAlignment="1">
      <alignment horizontal="center" vertical="center" wrapText="1"/>
    </xf>
    <xf numFmtId="0" fontId="39" fillId="2" borderId="23" xfId="0" applyFont="1" applyFill="1" applyBorder="1" applyAlignment="1">
      <alignment horizontal="center" vertical="center" wrapText="1"/>
    </xf>
    <xf numFmtId="0" fontId="39" fillId="2" borderId="24" xfId="0" applyFont="1" applyFill="1" applyBorder="1" applyAlignment="1">
      <alignment horizontal="center" vertical="center" wrapText="1"/>
    </xf>
    <xf numFmtId="0" fontId="58" fillId="2" borderId="21" xfId="0" applyFont="1" applyFill="1" applyBorder="1" applyAlignment="1">
      <alignment horizontal="center" vertical="center" wrapText="1"/>
    </xf>
    <xf numFmtId="0" fontId="39" fillId="2" borderId="21" xfId="0" applyFont="1" applyFill="1" applyBorder="1" applyAlignment="1">
      <alignment horizontal="right" vertical="center"/>
    </xf>
    <xf numFmtId="3" fontId="39" fillId="2" borderId="21" xfId="0" applyNumberFormat="1" applyFont="1" applyFill="1" applyBorder="1" applyAlignment="1">
      <alignment horizontal="right" vertical="center"/>
    </xf>
    <xf numFmtId="3" fontId="39" fillId="20" borderId="13" xfId="0" applyNumberFormat="1" applyFont="1" applyFill="1" applyBorder="1" applyAlignment="1">
      <alignment horizontal="right" vertical="center"/>
    </xf>
    <xf numFmtId="3" fontId="28" fillId="6" borderId="5" xfId="0" applyNumberFormat="1" applyFont="1" applyFill="1" applyBorder="1" applyAlignment="1">
      <alignment horizontal="center" vertical="center" wrapText="1"/>
    </xf>
    <xf numFmtId="3" fontId="28" fillId="20" borderId="27" xfId="0" applyNumberFormat="1" applyFont="1" applyFill="1" applyBorder="1" applyAlignment="1">
      <alignment horizontal="center" vertical="center" wrapText="1"/>
    </xf>
    <xf numFmtId="3" fontId="28" fillId="20" borderId="14" xfId="0" applyNumberFormat="1" applyFont="1" applyFill="1" applyBorder="1" applyAlignment="1">
      <alignment horizontal="center" vertical="center" wrapText="1"/>
    </xf>
    <xf numFmtId="0" fontId="15" fillId="21" borderId="6" xfId="0" applyFont="1" applyFill="1" applyBorder="1" applyAlignment="1">
      <alignment vertical="center"/>
    </xf>
    <xf numFmtId="49" fontId="9" fillId="22" borderId="6" xfId="0" applyNumberFormat="1" applyFont="1" applyFill="1" applyBorder="1" applyAlignment="1">
      <alignment horizontal="right" vertical="center"/>
    </xf>
    <xf numFmtId="49" fontId="9" fillId="22" borderId="6" xfId="0" applyNumberFormat="1" applyFont="1" applyFill="1" applyBorder="1" applyAlignment="1">
      <alignment horizontal="center" vertical="center"/>
    </xf>
    <xf numFmtId="49" fontId="9" fillId="22" borderId="6" xfId="0" applyNumberFormat="1" applyFont="1" applyFill="1" applyBorder="1" applyAlignment="1">
      <alignment horizontal="left" vertical="center" wrapText="1"/>
    </xf>
    <xf numFmtId="0" fontId="14" fillId="21" borderId="6" xfId="0" applyFont="1" applyFill="1" applyBorder="1" applyAlignment="1">
      <alignment vertical="center"/>
    </xf>
    <xf numFmtId="49" fontId="10" fillId="22" borderId="6" xfId="0" applyNumberFormat="1" applyFont="1" applyFill="1" applyBorder="1" applyAlignment="1">
      <alignment horizontal="right" vertical="center"/>
    </xf>
    <xf numFmtId="49" fontId="10" fillId="22" borderId="6" xfId="0" applyNumberFormat="1" applyFont="1" applyFill="1" applyBorder="1" applyAlignment="1">
      <alignment horizontal="left" vertical="center" wrapText="1"/>
    </xf>
    <xf numFmtId="0" fontId="9" fillId="22" borderId="6" xfId="0" applyFont="1" applyFill="1" applyBorder="1" applyAlignment="1">
      <alignment horizontal="right" vertical="center"/>
    </xf>
    <xf numFmtId="0" fontId="9" fillId="22" borderId="6" xfId="0" applyFont="1" applyFill="1" applyBorder="1" applyAlignment="1">
      <alignment horizontal="center" vertical="center"/>
    </xf>
    <xf numFmtId="0" fontId="9" fillId="22" borderId="6" xfId="0" applyFont="1" applyFill="1" applyBorder="1" applyAlignment="1">
      <alignment horizontal="left" vertical="center" wrapText="1"/>
    </xf>
    <xf numFmtId="0" fontId="9" fillId="21" borderId="6" xfId="0" applyFont="1" applyFill="1" applyBorder="1" applyAlignment="1">
      <alignment vertical="center"/>
    </xf>
    <xf numFmtId="0" fontId="9" fillId="21" borderId="6" xfId="0" applyFont="1" applyFill="1" applyBorder="1" applyAlignment="1">
      <alignment horizontal="right" vertical="center"/>
    </xf>
    <xf numFmtId="0" fontId="9" fillId="21" borderId="6" xfId="0" applyFont="1" applyFill="1" applyBorder="1" applyAlignment="1">
      <alignment horizontal="center" vertical="center"/>
    </xf>
    <xf numFmtId="49" fontId="9" fillId="21" borderId="6" xfId="0" applyNumberFormat="1" applyFont="1" applyFill="1" applyBorder="1" applyAlignment="1">
      <alignment horizontal="left" vertical="center" wrapText="1"/>
    </xf>
    <xf numFmtId="49" fontId="9" fillId="22" borderId="13" xfId="0" applyNumberFormat="1" applyFont="1" applyFill="1" applyBorder="1" applyAlignment="1">
      <alignment horizontal="center" vertical="center"/>
    </xf>
    <xf numFmtId="3" fontId="9" fillId="22" borderId="13" xfId="0" applyNumberFormat="1" applyFont="1" applyFill="1" applyBorder="1" applyAlignment="1">
      <alignment horizontal="left" vertical="top"/>
    </xf>
    <xf numFmtId="3" fontId="11" fillId="4" borderId="6" xfId="0" applyNumberFormat="1" applyFont="1" applyFill="1" applyBorder="1" applyAlignment="1">
      <alignment horizontal="right" vertical="center"/>
    </xf>
    <xf numFmtId="49" fontId="9" fillId="21" borderId="6" xfId="0" applyNumberFormat="1" applyFont="1" applyFill="1" applyBorder="1" applyAlignment="1">
      <alignment horizontal="right" vertical="center"/>
    </xf>
    <xf numFmtId="0" fontId="10" fillId="21" borderId="6" xfId="0" applyFont="1" applyFill="1" applyBorder="1" applyAlignment="1">
      <alignment vertical="center"/>
    </xf>
    <xf numFmtId="49" fontId="43" fillId="21" borderId="6" xfId="0" applyNumberFormat="1" applyFont="1" applyFill="1" applyBorder="1" applyAlignment="1">
      <alignment horizontal="right" vertical="center"/>
    </xf>
    <xf numFmtId="0" fontId="43" fillId="21" borderId="6" xfId="0" applyFont="1" applyFill="1" applyBorder="1" applyAlignment="1">
      <alignment vertical="center"/>
    </xf>
    <xf numFmtId="49" fontId="9" fillId="22" borderId="6" xfId="0" applyNumberFormat="1" applyFont="1" applyFill="1" applyBorder="1" applyAlignment="1">
      <alignment horizontal="left" vertical="center"/>
    </xf>
    <xf numFmtId="0" fontId="43" fillId="22" borderId="6" xfId="0" applyFont="1" applyFill="1" applyBorder="1" applyAlignment="1">
      <alignment horizontal="right" vertical="center"/>
    </xf>
    <xf numFmtId="0" fontId="44" fillId="21" borderId="6" xfId="0" applyFont="1" applyFill="1" applyBorder="1" applyAlignment="1">
      <alignment vertical="center"/>
    </xf>
    <xf numFmtId="49" fontId="43" fillId="22" borderId="6" xfId="0" applyNumberFormat="1" applyFont="1" applyFill="1" applyBorder="1" applyAlignment="1">
      <alignment horizontal="left" vertical="center"/>
    </xf>
    <xf numFmtId="49" fontId="43" fillId="22" borderId="6" xfId="0" applyNumberFormat="1" applyFont="1" applyFill="1" applyBorder="1" applyAlignment="1">
      <alignment horizontal="right" vertical="center"/>
    </xf>
    <xf numFmtId="0" fontId="59" fillId="0" borderId="0" xfId="0" applyFont="1"/>
    <xf numFmtId="0" fontId="42" fillId="21" borderId="13" xfId="0" applyFont="1" applyFill="1" applyBorder="1" applyAlignment="1">
      <alignment horizontal="center" vertical="center"/>
    </xf>
    <xf numFmtId="0" fontId="42" fillId="21" borderId="13" xfId="8" applyFont="1" applyFill="1" applyBorder="1" applyAlignment="1">
      <alignment horizontal="center" vertical="center" wrapText="1"/>
    </xf>
    <xf numFmtId="0" fontId="42" fillId="21" borderId="13" xfId="8" applyFont="1" applyFill="1" applyBorder="1" applyAlignment="1">
      <alignment horizontal="left" vertical="center" wrapText="1"/>
    </xf>
    <xf numFmtId="3" fontId="53" fillId="21" borderId="13" xfId="0" applyNumberFormat="1" applyFont="1" applyFill="1" applyBorder="1" applyAlignment="1">
      <alignment vertical="center"/>
    </xf>
    <xf numFmtId="3" fontId="42" fillId="21" borderId="13" xfId="6" applyNumberFormat="1" applyFont="1" applyFill="1" applyBorder="1" applyAlignment="1">
      <alignment horizontal="right" vertical="center"/>
    </xf>
    <xf numFmtId="3" fontId="53" fillId="22" borderId="13" xfId="0" applyNumberFormat="1" applyFont="1" applyFill="1" applyBorder="1" applyAlignment="1">
      <alignment vertical="center"/>
    </xf>
    <xf numFmtId="3" fontId="53" fillId="21" borderId="13" xfId="6" quotePrefix="1" applyNumberFormat="1" applyFont="1" applyFill="1" applyBorder="1" applyAlignment="1">
      <alignment horizontal="right" vertical="center" wrapText="1"/>
    </xf>
    <xf numFmtId="0" fontId="53" fillId="21" borderId="13" xfId="6" quotePrefix="1" applyFont="1" applyFill="1" applyBorder="1" applyAlignment="1">
      <alignment horizontal="center" vertical="center"/>
    </xf>
    <xf numFmtId="0" fontId="53" fillId="21" borderId="13" xfId="6" quotePrefix="1" applyFont="1" applyFill="1" applyBorder="1" applyAlignment="1">
      <alignment horizontal="left" vertical="center"/>
    </xf>
    <xf numFmtId="0" fontId="53" fillId="21" borderId="13" xfId="6" quotePrefix="1" applyFont="1" applyFill="1" applyBorder="1" applyAlignment="1">
      <alignment horizontal="right" vertical="center"/>
    </xf>
    <xf numFmtId="0" fontId="53" fillId="21" borderId="13" xfId="6" quotePrefix="1" applyFont="1" applyFill="1" applyBorder="1" applyAlignment="1">
      <alignment horizontal="left" vertical="center" wrapText="1"/>
    </xf>
    <xf numFmtId="3" fontId="53" fillId="21" borderId="13" xfId="6" applyNumberFormat="1" applyFont="1" applyFill="1" applyBorder="1" applyAlignment="1">
      <alignment horizontal="right" vertical="center"/>
    </xf>
    <xf numFmtId="0" fontId="42" fillId="21" borderId="13" xfId="0" applyFont="1" applyFill="1" applyBorder="1" applyAlignment="1">
      <alignment horizontal="center" vertical="center" wrapText="1"/>
    </xf>
    <xf numFmtId="0" fontId="55" fillId="21" borderId="13" xfId="0" applyFont="1" applyFill="1" applyBorder="1"/>
    <xf numFmtId="3" fontId="42" fillId="21" borderId="13" xfId="0" applyNumberFormat="1" applyFont="1" applyFill="1" applyBorder="1" applyAlignment="1">
      <alignment vertical="center" wrapText="1"/>
    </xf>
    <xf numFmtId="3" fontId="53" fillId="21" borderId="13" xfId="0" applyNumberFormat="1" applyFont="1" applyFill="1" applyBorder="1" applyAlignment="1">
      <alignment vertical="center" wrapText="1"/>
    </xf>
    <xf numFmtId="0" fontId="14" fillId="11" borderId="6" xfId="0" applyFont="1" applyFill="1" applyBorder="1" applyAlignment="1">
      <alignment vertical="center"/>
    </xf>
    <xf numFmtId="49" fontId="10" fillId="13" borderId="6" xfId="0" applyNumberFormat="1" applyFont="1" applyFill="1" applyBorder="1" applyAlignment="1">
      <alignment horizontal="right" vertical="center"/>
    </xf>
    <xf numFmtId="49" fontId="10" fillId="13" borderId="6" xfId="0" applyNumberFormat="1" applyFont="1" applyFill="1" applyBorder="1" applyAlignment="1">
      <alignment horizontal="center" vertical="center"/>
    </xf>
    <xf numFmtId="49" fontId="10" fillId="13" borderId="6" xfId="0" applyNumberFormat="1" applyFont="1" applyFill="1" applyBorder="1" applyAlignment="1">
      <alignment horizontal="left" vertical="center" wrapText="1"/>
    </xf>
    <xf numFmtId="49" fontId="9" fillId="16" borderId="6" xfId="0" applyNumberFormat="1" applyFont="1" applyFill="1" applyBorder="1" applyAlignment="1">
      <alignment vertical="center" wrapText="1"/>
    </xf>
    <xf numFmtId="0" fontId="18" fillId="6" borderId="13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left" vertical="center" wrapText="1"/>
    </xf>
    <xf numFmtId="3" fontId="42" fillId="23" borderId="13" xfId="0" applyNumberFormat="1" applyFont="1" applyFill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/>
    </xf>
    <xf numFmtId="3" fontId="8" fillId="4" borderId="13" xfId="0" applyNumberFormat="1" applyFont="1" applyFill="1" applyBorder="1" applyAlignment="1">
      <alignment horizontal="right" vertical="center"/>
    </xf>
    <xf numFmtId="3" fontId="42" fillId="16" borderId="13" xfId="0" applyNumberFormat="1" applyFont="1" applyFill="1" applyBorder="1" applyAlignment="1">
      <alignment horizontal="left" vertical="center" wrapText="1"/>
    </xf>
    <xf numFmtId="3" fontId="18" fillId="8" borderId="13" xfId="0" applyNumberFormat="1" applyFont="1" applyFill="1" applyBorder="1" applyAlignment="1">
      <alignment horizontal="right" vertical="center"/>
    </xf>
    <xf numFmtId="3" fontId="18" fillId="4" borderId="13" xfId="0" applyNumberFormat="1" applyFont="1" applyFill="1" applyBorder="1" applyAlignment="1">
      <alignment horizontal="right" vertical="center"/>
    </xf>
    <xf numFmtId="3" fontId="60" fillId="2" borderId="6" xfId="0" applyNumberFormat="1" applyFont="1" applyFill="1" applyBorder="1" applyAlignment="1">
      <alignment horizontal="center" vertical="center" wrapText="1"/>
    </xf>
    <xf numFmtId="3" fontId="39" fillId="6" borderId="17" xfId="0" applyNumberFormat="1" applyFont="1" applyFill="1" applyBorder="1" applyAlignment="1">
      <alignment horizontal="center" vertical="center" wrapText="1"/>
    </xf>
    <xf numFmtId="0" fontId="52" fillId="12" borderId="6" xfId="0" applyFont="1" applyFill="1" applyBorder="1" applyAlignment="1">
      <alignment horizontal="center"/>
    </xf>
    <xf numFmtId="0" fontId="61" fillId="0" borderId="6" xfId="0" applyFont="1" applyBorder="1"/>
    <xf numFmtId="0" fontId="61" fillId="0" borderId="6" xfId="0" applyFont="1" applyBorder="1" applyAlignment="1">
      <alignment horizontal="center"/>
    </xf>
    <xf numFmtId="3" fontId="9" fillId="8" borderId="16" xfId="0" applyNumberFormat="1" applyFont="1" applyFill="1" applyBorder="1" applyAlignment="1">
      <alignment horizontal="right" vertical="center"/>
    </xf>
    <xf numFmtId="3" fontId="9" fillId="14" borderId="30" xfId="0" applyNumberFormat="1" applyFont="1" applyFill="1" applyBorder="1" applyAlignment="1">
      <alignment horizontal="right" vertical="center"/>
    </xf>
    <xf numFmtId="49" fontId="47" fillId="6" borderId="6" xfId="0" applyNumberFormat="1" applyFont="1" applyFill="1" applyBorder="1" applyAlignment="1">
      <alignment horizontal="center" vertical="center"/>
    </xf>
    <xf numFmtId="3" fontId="47" fillId="6" borderId="6" xfId="0" applyNumberFormat="1" applyFont="1" applyFill="1" applyBorder="1" applyAlignment="1">
      <alignment horizontal="left" vertical="top"/>
    </xf>
    <xf numFmtId="0" fontId="62" fillId="12" borderId="6" xfId="0" applyFont="1" applyFill="1" applyBorder="1"/>
    <xf numFmtId="3" fontId="63" fillId="3" borderId="13" xfId="1" applyNumberFormat="1" applyFont="1" applyFill="1" applyBorder="1" applyAlignment="1">
      <alignment horizontal="right" vertical="center"/>
    </xf>
    <xf numFmtId="3" fontId="42" fillId="4" borderId="31" xfId="0" applyNumberFormat="1" applyFont="1" applyFill="1" applyBorder="1" applyAlignment="1">
      <alignment horizontal="right" vertical="center"/>
    </xf>
    <xf numFmtId="0" fontId="42" fillId="6" borderId="16" xfId="0" applyFont="1" applyFill="1" applyBorder="1" applyAlignment="1">
      <alignment horizontal="center" vertical="center"/>
    </xf>
    <xf numFmtId="0" fontId="42" fillId="6" borderId="16" xfId="0" applyFont="1" applyFill="1" applyBorder="1" applyAlignment="1">
      <alignment horizontal="left" vertical="center" wrapText="1"/>
    </xf>
    <xf numFmtId="3" fontId="42" fillId="8" borderId="16" xfId="0" applyNumberFormat="1" applyFont="1" applyFill="1" applyBorder="1" applyAlignment="1">
      <alignment horizontal="right" vertical="center"/>
    </xf>
    <xf numFmtId="0" fontId="53" fillId="6" borderId="6" xfId="0" applyFont="1" applyFill="1" applyBorder="1" applyAlignment="1">
      <alignment horizontal="center" vertical="center"/>
    </xf>
    <xf numFmtId="0" fontId="53" fillId="6" borderId="6" xfId="0" applyFont="1" applyFill="1" applyBorder="1" applyAlignment="1">
      <alignment horizontal="left" vertical="center" wrapText="1"/>
    </xf>
    <xf numFmtId="3" fontId="53" fillId="8" borderId="6" xfId="0" applyNumberFormat="1" applyFont="1" applyFill="1" applyBorder="1" applyAlignment="1">
      <alignment horizontal="right" vertical="center"/>
    </xf>
    <xf numFmtId="3" fontId="42" fillId="24" borderId="13" xfId="0" applyNumberFormat="1" applyFont="1" applyFill="1" applyBorder="1" applyAlignment="1">
      <alignment horizontal="left" vertical="center"/>
    </xf>
    <xf numFmtId="3" fontId="42" fillId="25" borderId="13" xfId="0" applyNumberFormat="1" applyFont="1" applyFill="1" applyBorder="1" applyAlignment="1">
      <alignment horizontal="right" vertical="center"/>
    </xf>
    <xf numFmtId="4" fontId="42" fillId="9" borderId="13" xfId="0" applyNumberFormat="1" applyFont="1" applyFill="1" applyBorder="1" applyAlignment="1">
      <alignment horizontal="right" vertical="center" wrapText="1"/>
    </xf>
    <xf numFmtId="4" fontId="42" fillId="17" borderId="13" xfId="0" applyNumberFormat="1" applyFont="1" applyFill="1" applyBorder="1" applyAlignment="1">
      <alignment horizontal="right" vertical="center" wrapText="1"/>
    </xf>
    <xf numFmtId="4" fontId="42" fillId="12" borderId="13" xfId="0" applyNumberFormat="1" applyFont="1" applyFill="1" applyBorder="1" applyAlignment="1">
      <alignment vertical="center"/>
    </xf>
    <xf numFmtId="4" fontId="42" fillId="0" borderId="13" xfId="0" applyNumberFormat="1" applyFont="1" applyBorder="1" applyAlignment="1">
      <alignment horizontal="right" vertical="center"/>
    </xf>
    <xf numFmtId="4" fontId="53" fillId="0" borderId="13" xfId="0" applyNumberFormat="1" applyFont="1" applyBorder="1" applyAlignment="1">
      <alignment horizontal="right" vertical="center"/>
    </xf>
    <xf numFmtId="4" fontId="18" fillId="0" borderId="13" xfId="0" applyNumberFormat="1" applyFont="1" applyBorder="1" applyAlignment="1">
      <alignment horizontal="right" vertical="center"/>
    </xf>
    <xf numFmtId="4" fontId="42" fillId="6" borderId="13" xfId="0" applyNumberFormat="1" applyFont="1" applyFill="1" applyBorder="1" applyAlignment="1">
      <alignment horizontal="right" vertical="center"/>
    </xf>
    <xf numFmtId="4" fontId="42" fillId="17" borderId="13" xfId="0" applyNumberFormat="1" applyFont="1" applyFill="1" applyBorder="1" applyAlignment="1">
      <alignment horizontal="right" vertical="center"/>
    </xf>
    <xf numFmtId="4" fontId="42" fillId="16" borderId="13" xfId="0" applyNumberFormat="1" applyFont="1" applyFill="1" applyBorder="1" applyAlignment="1">
      <alignment horizontal="right" vertical="center"/>
    </xf>
    <xf numFmtId="4" fontId="53" fillId="6" borderId="13" xfId="0" applyNumberFormat="1" applyFont="1" applyFill="1" applyBorder="1" applyAlignment="1">
      <alignment horizontal="right" vertical="center"/>
    </xf>
    <xf numFmtId="4" fontId="42" fillId="25" borderId="13" xfId="0" applyNumberFormat="1" applyFont="1" applyFill="1" applyBorder="1" applyAlignment="1">
      <alignment horizontal="right" vertical="center"/>
    </xf>
    <xf numFmtId="4" fontId="42" fillId="0" borderId="13" xfId="0" applyNumberFormat="1" applyFont="1" applyBorder="1" applyAlignment="1">
      <alignment vertical="center"/>
    </xf>
    <xf numFmtId="4" fontId="42" fillId="12" borderId="13" xfId="0" applyNumberFormat="1" applyFont="1" applyFill="1" applyBorder="1" applyAlignment="1">
      <alignment horizontal="right" vertical="center"/>
    </xf>
    <xf numFmtId="4" fontId="53" fillId="0" borderId="13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horizontal="right" vertical="center"/>
    </xf>
    <xf numFmtId="4" fontId="42" fillId="3" borderId="13" xfId="0" applyNumberFormat="1" applyFont="1" applyFill="1" applyBorder="1" applyAlignment="1">
      <alignment vertical="center"/>
    </xf>
    <xf numFmtId="4" fontId="18" fillId="6" borderId="13" xfId="0" applyNumberFormat="1" applyFont="1" applyFill="1" applyBorder="1" applyAlignment="1">
      <alignment horizontal="right" vertical="center"/>
    </xf>
    <xf numFmtId="4" fontId="42" fillId="6" borderId="16" xfId="0" applyNumberFormat="1" applyFont="1" applyFill="1" applyBorder="1" applyAlignment="1">
      <alignment horizontal="right" vertical="center"/>
    </xf>
    <xf numFmtId="4" fontId="53" fillId="6" borderId="6" xfId="0" applyNumberFormat="1" applyFont="1" applyFill="1" applyBorder="1" applyAlignment="1">
      <alignment horizontal="right" vertical="center"/>
    </xf>
    <xf numFmtId="4" fontId="8" fillId="3" borderId="13" xfId="0" applyNumberFormat="1" applyFont="1" applyFill="1" applyBorder="1" applyAlignment="1">
      <alignment horizontal="right" vertical="center"/>
    </xf>
    <xf numFmtId="4" fontId="8" fillId="24" borderId="13" xfId="0" applyNumberFormat="1" applyFont="1" applyFill="1" applyBorder="1" applyAlignment="1">
      <alignment horizontal="right" vertical="center"/>
    </xf>
    <xf numFmtId="4" fontId="9" fillId="2" borderId="13" xfId="0" applyNumberFormat="1" applyFont="1" applyFill="1" applyBorder="1" applyAlignment="1">
      <alignment horizontal="right" vertical="center" wrapText="1"/>
    </xf>
    <xf numFmtId="4" fontId="65" fillId="18" borderId="13" xfId="7" applyNumberFormat="1" applyFont="1" applyFill="1" applyBorder="1" applyAlignment="1">
      <alignment horizontal="right" vertical="center"/>
    </xf>
    <xf numFmtId="4" fontId="64" fillId="3" borderId="13" xfId="1" applyNumberFormat="1" applyFont="1" applyFill="1" applyBorder="1" applyAlignment="1">
      <alignment horizontal="right" vertical="center" wrapText="1"/>
    </xf>
    <xf numFmtId="4" fontId="63" fillId="3" borderId="13" xfId="1" applyNumberFormat="1" applyFont="1" applyFill="1" applyBorder="1" applyAlignment="1">
      <alignment horizontal="right" vertical="center"/>
    </xf>
    <xf numFmtId="4" fontId="46" fillId="9" borderId="6" xfId="0" applyNumberFormat="1" applyFont="1" applyFill="1" applyBorder="1" applyAlignment="1">
      <alignment horizontal="right" vertical="center" wrapText="1"/>
    </xf>
    <xf numFmtId="4" fontId="50" fillId="0" borderId="6" xfId="0" applyNumberFormat="1" applyFont="1" applyBorder="1" applyAlignment="1">
      <alignment horizontal="right" vertical="center"/>
    </xf>
    <xf numFmtId="4" fontId="46" fillId="9" borderId="6" xfId="0" applyNumberFormat="1" applyFont="1" applyFill="1" applyBorder="1" applyAlignment="1">
      <alignment horizontal="right" vertical="center"/>
    </xf>
    <xf numFmtId="4" fontId="50" fillId="6" borderId="6" xfId="0" applyNumberFormat="1" applyFont="1" applyFill="1" applyBorder="1" applyAlignment="1">
      <alignment horizontal="right" vertical="center"/>
    </xf>
    <xf numFmtId="4" fontId="50" fillId="3" borderId="6" xfId="0" applyNumberFormat="1" applyFont="1" applyFill="1" applyBorder="1" applyAlignment="1">
      <alignment horizontal="right" vertical="center"/>
    </xf>
    <xf numFmtId="4" fontId="50" fillId="6" borderId="6" xfId="0" applyNumberFormat="1" applyFont="1" applyFill="1" applyBorder="1" applyAlignment="1">
      <alignment horizontal="right" vertical="center" wrapText="1"/>
    </xf>
    <xf numFmtId="4" fontId="46" fillId="6" borderId="6" xfId="0" applyNumberFormat="1" applyFont="1" applyFill="1" applyBorder="1" applyAlignment="1">
      <alignment horizontal="right" vertical="center" wrapText="1"/>
    </xf>
    <xf numFmtId="4" fontId="52" fillId="12" borderId="6" xfId="0" applyNumberFormat="1" applyFont="1" applyFill="1" applyBorder="1"/>
    <xf numFmtId="4" fontId="0" fillId="0" borderId="6" xfId="0" applyNumberFormat="1" applyBorder="1" applyAlignment="1">
      <alignment horizontal="right"/>
    </xf>
    <xf numFmtId="4" fontId="52" fillId="12" borderId="6" xfId="0" applyNumberFormat="1" applyFont="1" applyFill="1" applyBorder="1" applyAlignment="1">
      <alignment horizontal="right"/>
    </xf>
    <xf numFmtId="4" fontId="61" fillId="0" borderId="6" xfId="0" applyNumberFormat="1" applyFont="1" applyBorder="1" applyAlignment="1">
      <alignment horizontal="right"/>
    </xf>
    <xf numFmtId="4" fontId="9" fillId="13" borderId="6" xfId="0" applyNumberFormat="1" applyFont="1" applyFill="1" applyBorder="1" applyAlignment="1">
      <alignment horizontal="right" vertical="center"/>
    </xf>
    <xf numFmtId="4" fontId="9" fillId="22" borderId="6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0" fillId="6" borderId="6" xfId="0" applyNumberFormat="1" applyFont="1" applyFill="1" applyBorder="1" applyAlignment="1">
      <alignment horizontal="right" vertical="center"/>
    </xf>
    <xf numFmtId="4" fontId="9" fillId="13" borderId="6" xfId="0" applyNumberFormat="1" applyFont="1" applyFill="1" applyBorder="1" applyAlignment="1">
      <alignment horizontal="right" vertical="center" wrapText="1"/>
    </xf>
    <xf numFmtId="4" fontId="9" fillId="22" borderId="6" xfId="0" applyNumberFormat="1" applyFont="1" applyFill="1" applyBorder="1" applyAlignment="1">
      <alignment horizontal="right" vertical="center" wrapText="1"/>
    </xf>
    <xf numFmtId="4" fontId="10" fillId="2" borderId="6" xfId="0" applyNumberFormat="1" applyFont="1" applyFill="1" applyBorder="1" applyAlignment="1">
      <alignment horizontal="right" vertical="center" wrapText="1"/>
    </xf>
    <xf numFmtId="4" fontId="9" fillId="21" borderId="6" xfId="0" applyNumberFormat="1" applyFont="1" applyFill="1" applyBorder="1" applyAlignment="1">
      <alignment horizontal="right" vertical="center"/>
    </xf>
    <xf numFmtId="4" fontId="10" fillId="13" borderId="6" xfId="0" applyNumberFormat="1" applyFont="1" applyFill="1" applyBorder="1" applyAlignment="1">
      <alignment horizontal="right" vertical="center"/>
    </xf>
    <xf numFmtId="4" fontId="9" fillId="9" borderId="13" xfId="0" applyNumberFormat="1" applyFont="1" applyFill="1" applyBorder="1" applyAlignment="1">
      <alignment vertical="center"/>
    </xf>
    <xf numFmtId="4" fontId="9" fillId="13" borderId="13" xfId="0" applyNumberFormat="1" applyFont="1" applyFill="1" applyBorder="1" applyAlignment="1">
      <alignment vertical="center"/>
    </xf>
    <xf numFmtId="4" fontId="9" fillId="22" borderId="13" xfId="0" applyNumberFormat="1" applyFont="1" applyFill="1" applyBorder="1" applyAlignment="1">
      <alignment vertical="center"/>
    </xf>
    <xf numFmtId="4" fontId="47" fillId="6" borderId="6" xfId="0" applyNumberFormat="1" applyFont="1" applyFill="1" applyBorder="1" applyAlignment="1">
      <alignment vertical="center"/>
    </xf>
    <xf numFmtId="4" fontId="11" fillId="14" borderId="14" xfId="0" applyNumberFormat="1" applyFont="1" applyFill="1" applyBorder="1" applyAlignment="1">
      <alignment horizontal="right" vertical="center"/>
    </xf>
    <xf numFmtId="4" fontId="9" fillId="9" borderId="14" xfId="0" applyNumberFormat="1" applyFont="1" applyFill="1" applyBorder="1" applyAlignment="1">
      <alignment horizontal="right" vertical="center" wrapText="1"/>
    </xf>
    <xf numFmtId="4" fontId="9" fillId="16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43" fillId="21" borderId="6" xfId="0" applyNumberFormat="1" applyFont="1" applyFill="1" applyBorder="1" applyAlignment="1">
      <alignment horizontal="right" vertical="center"/>
    </xf>
    <xf numFmtId="4" fontId="9" fillId="22" borderId="6" xfId="0" applyNumberFormat="1" applyFont="1" applyFill="1" applyBorder="1" applyAlignment="1">
      <alignment vertical="center"/>
    </xf>
    <xf numFmtId="4" fontId="10" fillId="2" borderId="6" xfId="0" applyNumberFormat="1" applyFont="1" applyFill="1" applyBorder="1" applyAlignment="1">
      <alignment vertical="center"/>
    </xf>
    <xf numFmtId="4" fontId="9" fillId="9" borderId="6" xfId="0" applyNumberFormat="1" applyFont="1" applyFill="1" applyBorder="1" applyAlignment="1">
      <alignment horizontal="right" vertical="center"/>
    </xf>
    <xf numFmtId="4" fontId="43" fillId="22" borderId="6" xfId="0" applyNumberFormat="1" applyFont="1" applyFill="1" applyBorder="1" applyAlignment="1">
      <alignment horizontal="right" vertical="center"/>
    </xf>
    <xf numFmtId="4" fontId="9" fillId="14" borderId="6" xfId="0" applyNumberFormat="1" applyFont="1" applyFill="1" applyBorder="1" applyAlignment="1">
      <alignment vertical="center"/>
    </xf>
    <xf numFmtId="4" fontId="39" fillId="19" borderId="1" xfId="0" applyNumberFormat="1" applyFont="1" applyFill="1" applyBorder="1" applyAlignment="1">
      <alignment vertical="center" wrapText="1"/>
    </xf>
    <xf numFmtId="4" fontId="18" fillId="2" borderId="1" xfId="0" applyNumberFormat="1" applyFont="1" applyFill="1" applyBorder="1" applyAlignment="1">
      <alignment vertical="center" wrapText="1"/>
    </xf>
    <xf numFmtId="4" fontId="18" fillId="2" borderId="1" xfId="0" applyNumberFormat="1" applyFont="1" applyFill="1" applyBorder="1" applyAlignment="1">
      <alignment vertical="center"/>
    </xf>
    <xf numFmtId="4" fontId="39" fillId="7" borderId="1" xfId="0" applyNumberFormat="1" applyFont="1" applyFill="1" applyBorder="1" applyAlignment="1">
      <alignment horizontal="right" vertical="center"/>
    </xf>
    <xf numFmtId="4" fontId="41" fillId="7" borderId="8" xfId="0" applyNumberFormat="1" applyFont="1" applyFill="1" applyBorder="1" applyAlignment="1">
      <alignment horizontal="right" vertical="center"/>
    </xf>
    <xf numFmtId="4" fontId="39" fillId="19" borderId="21" xfId="0" applyNumberFormat="1" applyFont="1" applyFill="1" applyBorder="1" applyAlignment="1">
      <alignment vertical="center" wrapText="1"/>
    </xf>
    <xf numFmtId="4" fontId="18" fillId="2" borderId="21" xfId="0" applyNumberFormat="1" applyFont="1" applyFill="1" applyBorder="1" applyAlignment="1">
      <alignment vertical="center" wrapText="1"/>
    </xf>
    <xf numFmtId="4" fontId="18" fillId="2" borderId="21" xfId="0" applyNumberFormat="1" applyFont="1" applyFill="1" applyBorder="1" applyAlignment="1">
      <alignment vertical="center"/>
    </xf>
    <xf numFmtId="4" fontId="39" fillId="7" borderId="21" xfId="0" applyNumberFormat="1" applyFont="1" applyFill="1" applyBorder="1" applyAlignment="1">
      <alignment horizontal="right" vertical="center"/>
    </xf>
    <xf numFmtId="4" fontId="41" fillId="7" borderId="25" xfId="0" applyNumberFormat="1" applyFont="1" applyFill="1" applyBorder="1" applyAlignment="1">
      <alignment horizontal="right" vertical="center"/>
    </xf>
    <xf numFmtId="4" fontId="39" fillId="2" borderId="1" xfId="0" applyNumberFormat="1" applyFont="1" applyFill="1" applyBorder="1" applyAlignment="1">
      <alignment horizontal="right" vertical="center" wrapText="1"/>
    </xf>
    <xf numFmtId="4" fontId="41" fillId="5" borderId="8" xfId="0" applyNumberFormat="1" applyFont="1" applyFill="1" applyBorder="1" applyAlignment="1">
      <alignment horizontal="right" vertical="center"/>
    </xf>
    <xf numFmtId="4" fontId="39" fillId="2" borderId="21" xfId="0" applyNumberFormat="1" applyFont="1" applyFill="1" applyBorder="1" applyAlignment="1">
      <alignment horizontal="right" vertical="center" wrapText="1"/>
    </xf>
    <xf numFmtId="4" fontId="42" fillId="3" borderId="13" xfId="0" applyNumberFormat="1" applyFont="1" applyFill="1" applyBorder="1" applyAlignment="1">
      <alignment horizontal="right" vertical="center"/>
    </xf>
    <xf numFmtId="4" fontId="42" fillId="24" borderId="13" xfId="0" applyNumberFormat="1" applyFont="1" applyFill="1" applyBorder="1" applyAlignment="1">
      <alignment horizontal="right" vertical="center"/>
    </xf>
    <xf numFmtId="4" fontId="26" fillId="20" borderId="26" xfId="0" applyNumberFormat="1" applyFont="1" applyFill="1" applyBorder="1" applyAlignment="1">
      <alignment horizontal="right" vertical="center"/>
    </xf>
    <xf numFmtId="4" fontId="25" fillId="5" borderId="25" xfId="0" applyNumberFormat="1" applyFont="1" applyFill="1" applyBorder="1" applyAlignment="1">
      <alignment horizontal="right" vertical="center"/>
    </xf>
    <xf numFmtId="0" fontId="39" fillId="3" borderId="0" xfId="1" applyFont="1" applyFill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 wrapText="1"/>
    </xf>
    <xf numFmtId="3" fontId="66" fillId="6" borderId="13" xfId="0" applyNumberFormat="1" applyFont="1" applyFill="1" applyBorder="1" applyAlignment="1">
      <alignment horizontal="center" vertical="center" wrapText="1"/>
    </xf>
    <xf numFmtId="3" fontId="42" fillId="3" borderId="0" xfId="0" applyNumberFormat="1" applyFont="1" applyFill="1" applyAlignment="1">
      <alignment horizontal="center" vertical="center"/>
    </xf>
    <xf numFmtId="3" fontId="67" fillId="0" borderId="0" xfId="0" applyNumberFormat="1" applyFont="1" applyAlignment="1">
      <alignment vertical="center"/>
    </xf>
    <xf numFmtId="0" fontId="68" fillId="0" borderId="0" xfId="0" applyFont="1"/>
    <xf numFmtId="0" fontId="67" fillId="0" borderId="0" xfId="0" applyFont="1"/>
    <xf numFmtId="0" fontId="69" fillId="27" borderId="6" xfId="0" applyFont="1" applyFill="1" applyBorder="1" applyAlignment="1">
      <alignment horizontal="center" vertical="center" wrapText="1"/>
    </xf>
    <xf numFmtId="0" fontId="70" fillId="3" borderId="6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>
      <alignment horizontal="right"/>
    </xf>
    <xf numFmtId="0" fontId="71" fillId="3" borderId="6" xfId="0" quotePrefix="1" applyFont="1" applyFill="1" applyBorder="1" applyAlignment="1">
      <alignment horizontal="left" vertical="center" wrapText="1" indent="1"/>
    </xf>
    <xf numFmtId="0" fontId="71" fillId="3" borderId="6" xfId="0" applyFont="1" applyFill="1" applyBorder="1" applyAlignment="1">
      <alignment horizontal="left" vertical="center" indent="1"/>
    </xf>
    <xf numFmtId="0" fontId="71" fillId="3" borderId="6" xfId="0" applyFont="1" applyFill="1" applyBorder="1" applyAlignment="1">
      <alignment horizontal="left" vertical="center" wrapText="1" indent="1"/>
    </xf>
    <xf numFmtId="0" fontId="72" fillId="3" borderId="6" xfId="0" applyFont="1" applyFill="1" applyBorder="1" applyAlignment="1">
      <alignment horizontal="left" vertical="center" wrapText="1"/>
    </xf>
    <xf numFmtId="4" fontId="8" fillId="6" borderId="13" xfId="0" applyNumberFormat="1" applyFont="1" applyFill="1" applyBorder="1" applyAlignment="1">
      <alignment horizontal="center" vertical="center" wrapText="1"/>
    </xf>
    <xf numFmtId="3" fontId="42" fillId="3" borderId="13" xfId="0" applyNumberFormat="1" applyFont="1" applyFill="1" applyBorder="1" applyAlignment="1">
      <alignment vertical="center"/>
    </xf>
    <xf numFmtId="3" fontId="42" fillId="3" borderId="13" xfId="0" applyNumberFormat="1" applyFont="1" applyFill="1" applyBorder="1" applyAlignment="1">
      <alignment horizontal="right" vertical="center"/>
    </xf>
    <xf numFmtId="3" fontId="42" fillId="3" borderId="13" xfId="0" applyNumberFormat="1" applyFont="1" applyFill="1" applyBorder="1" applyAlignment="1">
      <alignment horizontal="left" vertical="center"/>
    </xf>
    <xf numFmtId="0" fontId="8" fillId="6" borderId="13" xfId="0" applyFont="1" applyFill="1" applyBorder="1" applyAlignment="1">
      <alignment horizontal="left" vertical="center" wrapText="1"/>
    </xf>
    <xf numFmtId="4" fontId="8" fillId="6" borderId="13" xfId="0" applyNumberFormat="1" applyFont="1" applyFill="1" applyBorder="1" applyAlignment="1">
      <alignment horizontal="right" vertical="center" wrapText="1"/>
    </xf>
    <xf numFmtId="3" fontId="53" fillId="6" borderId="13" xfId="0" applyNumberFormat="1" applyFont="1" applyFill="1" applyBorder="1" applyAlignment="1">
      <alignment horizontal="left" vertical="center"/>
    </xf>
    <xf numFmtId="3" fontId="53" fillId="3" borderId="13" xfId="0" applyNumberFormat="1" applyFont="1" applyFill="1" applyBorder="1" applyAlignment="1">
      <alignment horizontal="left" vertical="center"/>
    </xf>
    <xf numFmtId="3" fontId="53" fillId="6" borderId="13" xfId="0" applyNumberFormat="1" applyFont="1" applyFill="1" applyBorder="1" applyAlignment="1">
      <alignment horizontal="left" vertical="center" wrapText="1"/>
    </xf>
    <xf numFmtId="3" fontId="73" fillId="16" borderId="13" xfId="0" applyNumberFormat="1" applyFont="1" applyFill="1" applyBorder="1" applyAlignment="1">
      <alignment vertical="center"/>
    </xf>
    <xf numFmtId="0" fontId="74" fillId="2" borderId="21" xfId="0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horizontal="right"/>
    </xf>
    <xf numFmtId="0" fontId="53" fillId="6" borderId="0" xfId="0" applyFont="1" applyFill="1" applyAlignment="1">
      <alignment horizontal="center" vertical="center"/>
    </xf>
    <xf numFmtId="0" fontId="53" fillId="6" borderId="0" xfId="0" applyFont="1" applyFill="1" applyAlignment="1">
      <alignment horizontal="left" vertical="center" wrapText="1"/>
    </xf>
    <xf numFmtId="4" fontId="53" fillId="6" borderId="0" xfId="0" applyNumberFormat="1" applyFont="1" applyFill="1" applyAlignment="1">
      <alignment horizontal="right" vertical="center"/>
    </xf>
    <xf numFmtId="4" fontId="47" fillId="28" borderId="16" xfId="0" applyNumberFormat="1" applyFont="1" applyFill="1" applyBorder="1" applyAlignment="1">
      <alignment vertical="center"/>
    </xf>
    <xf numFmtId="3" fontId="53" fillId="6" borderId="0" xfId="0" applyNumberFormat="1" applyFont="1" applyFill="1" applyAlignment="1">
      <alignment horizontal="right" vertical="center"/>
    </xf>
    <xf numFmtId="3" fontId="42" fillId="3" borderId="0" xfId="0" applyNumberFormat="1" applyFont="1" applyFill="1" applyAlignment="1">
      <alignment horizontal="right" vertical="center"/>
    </xf>
    <xf numFmtId="0" fontId="39" fillId="3" borderId="0" xfId="1" applyFont="1" applyFill="1" applyAlignment="1">
      <alignment horizontal="center" vertical="center"/>
    </xf>
    <xf numFmtId="0" fontId="39" fillId="3" borderId="0" xfId="1" applyFont="1" applyFill="1" applyAlignment="1">
      <alignment horizontal="right" vertical="center" wrapText="1"/>
    </xf>
    <xf numFmtId="0" fontId="39" fillId="3" borderId="0" xfId="1" applyFont="1" applyFill="1" applyAlignment="1">
      <alignment horizontal="center" vertical="top"/>
    </xf>
    <xf numFmtId="0" fontId="39" fillId="3" borderId="0" xfId="1" applyFont="1" applyFill="1" applyAlignment="1">
      <alignment vertical="center"/>
    </xf>
    <xf numFmtId="49" fontId="10" fillId="2" borderId="24" xfId="0" applyNumberFormat="1" applyFont="1" applyFill="1" applyBorder="1" applyAlignment="1">
      <alignment horizontal="right" vertical="center"/>
    </xf>
    <xf numFmtId="49" fontId="10" fillId="2" borderId="24" xfId="0" applyNumberFormat="1" applyFont="1" applyFill="1" applyBorder="1" applyAlignment="1">
      <alignment horizontal="center" vertical="center"/>
    </xf>
    <xf numFmtId="49" fontId="10" fillId="2" borderId="24" xfId="0" applyNumberFormat="1" applyFont="1" applyFill="1" applyBorder="1" applyAlignment="1">
      <alignment horizontal="left" vertical="center" wrapText="1"/>
    </xf>
    <xf numFmtId="4" fontId="10" fillId="2" borderId="0" xfId="0" applyNumberFormat="1" applyFont="1" applyFill="1" applyAlignment="1">
      <alignment horizontal="right" vertical="center"/>
    </xf>
    <xf numFmtId="3" fontId="10" fillId="6" borderId="0" xfId="0" applyNumberFormat="1" applyFont="1" applyFill="1" applyAlignment="1">
      <alignment horizontal="right" vertical="center"/>
    </xf>
    <xf numFmtId="3" fontId="9" fillId="3" borderId="0" xfId="0" applyNumberFormat="1" applyFont="1" applyFill="1" applyAlignment="1">
      <alignment vertical="center"/>
    </xf>
    <xf numFmtId="0" fontId="39" fillId="2" borderId="1" xfId="0" applyFont="1" applyFill="1" applyBorder="1" applyAlignment="1">
      <alignment horizontal="center" vertical="center" wrapText="1"/>
    </xf>
    <xf numFmtId="4" fontId="9" fillId="8" borderId="6" xfId="0" applyNumberFormat="1" applyFont="1" applyFill="1" applyBorder="1" applyAlignment="1">
      <alignment horizontal="right" vertical="center"/>
    </xf>
    <xf numFmtId="4" fontId="10" fillId="8" borderId="6" xfId="0" applyNumberFormat="1" applyFont="1" applyFill="1" applyBorder="1" applyAlignment="1">
      <alignment horizontal="right" vertical="center"/>
    </xf>
    <xf numFmtId="4" fontId="9" fillId="8" borderId="6" xfId="0" applyNumberFormat="1" applyFont="1" applyFill="1" applyBorder="1" applyAlignment="1">
      <alignment horizontal="right" vertical="center" wrapText="1"/>
    </xf>
    <xf numFmtId="4" fontId="10" fillId="8" borderId="6" xfId="0" applyNumberFormat="1" applyFont="1" applyFill="1" applyBorder="1" applyAlignment="1">
      <alignment horizontal="right" vertical="center" wrapText="1"/>
    </xf>
    <xf numFmtId="4" fontId="9" fillId="4" borderId="6" xfId="0" applyNumberFormat="1" applyFont="1" applyFill="1" applyBorder="1" applyAlignment="1">
      <alignment horizontal="right" vertical="center"/>
    </xf>
    <xf numFmtId="4" fontId="47" fillId="26" borderId="16" xfId="0" applyNumberFormat="1" applyFont="1" applyFill="1" applyBorder="1" applyAlignment="1">
      <alignment vertical="center"/>
    </xf>
    <xf numFmtId="4" fontId="47" fillId="8" borderId="6" xfId="0" applyNumberFormat="1" applyFont="1" applyFill="1" applyBorder="1" applyAlignment="1">
      <alignment vertical="center"/>
    </xf>
    <xf numFmtId="4" fontId="10" fillId="4" borderId="6" xfId="0" applyNumberFormat="1" applyFont="1" applyFill="1" applyBorder="1" applyAlignment="1">
      <alignment horizontal="right" vertical="center"/>
    </xf>
    <xf numFmtId="4" fontId="43" fillId="4" borderId="6" xfId="0" applyNumberFormat="1" applyFont="1" applyFill="1" applyBorder="1" applyAlignment="1">
      <alignment horizontal="right" vertical="center"/>
    </xf>
    <xf numFmtId="4" fontId="9" fillId="8" borderId="6" xfId="0" applyNumberFormat="1" applyFont="1" applyFill="1" applyBorder="1" applyAlignment="1">
      <alignment vertical="center"/>
    </xf>
    <xf numFmtId="4" fontId="10" fillId="8" borderId="6" xfId="0" applyNumberFormat="1" applyFont="1" applyFill="1" applyBorder="1" applyAlignment="1">
      <alignment vertical="center"/>
    </xf>
    <xf numFmtId="4" fontId="43" fillId="8" borderId="6" xfId="0" applyNumberFormat="1" applyFont="1" applyFill="1" applyBorder="1" applyAlignment="1">
      <alignment horizontal="right" vertical="center"/>
    </xf>
    <xf numFmtId="4" fontId="0" fillId="3" borderId="6" xfId="0" applyNumberFormat="1" applyFill="1" applyBorder="1" applyAlignment="1">
      <alignment horizontal="right"/>
    </xf>
    <xf numFmtId="0" fontId="15" fillId="3" borderId="6" xfId="0" applyFont="1" applyFill="1" applyBorder="1" applyAlignment="1">
      <alignment vertical="center"/>
    </xf>
    <xf numFmtId="49" fontId="47" fillId="6" borderId="6" xfId="0" applyNumberFormat="1" applyFont="1" applyFill="1" applyBorder="1" applyAlignment="1">
      <alignment horizontal="right" vertical="center"/>
    </xf>
    <xf numFmtId="49" fontId="47" fillId="6" borderId="6" xfId="0" applyNumberFormat="1" applyFont="1" applyFill="1" applyBorder="1" applyAlignment="1">
      <alignment horizontal="left" vertical="center" wrapText="1"/>
    </xf>
    <xf numFmtId="4" fontId="47" fillId="6" borderId="6" xfId="0" applyNumberFormat="1" applyFont="1" applyFill="1" applyBorder="1" applyAlignment="1">
      <alignment horizontal="right" vertical="center" wrapText="1"/>
    </xf>
    <xf numFmtId="0" fontId="39" fillId="20" borderId="13" xfId="0" applyFont="1" applyFill="1" applyBorder="1" applyAlignment="1">
      <alignment vertical="center" wrapText="1"/>
    </xf>
    <xf numFmtId="0" fontId="39" fillId="2" borderId="10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 wrapText="1"/>
    </xf>
    <xf numFmtId="0" fontId="40" fillId="2" borderId="11" xfId="0" applyFont="1" applyFill="1" applyBorder="1" applyAlignment="1">
      <alignment vertical="center" wrapText="1"/>
    </xf>
    <xf numFmtId="0" fontId="40" fillId="2" borderId="1" xfId="0" applyFont="1" applyFill="1" applyBorder="1" applyAlignment="1">
      <alignment vertical="center" wrapText="1"/>
    </xf>
    <xf numFmtId="0" fontId="39" fillId="4" borderId="4" xfId="1" applyFont="1" applyFill="1" applyBorder="1" applyAlignment="1">
      <alignment horizontal="left" vertical="center" wrapText="1"/>
    </xf>
    <xf numFmtId="0" fontId="39" fillId="4" borderId="5" xfId="1" applyFont="1" applyFill="1" applyBorder="1" applyAlignment="1">
      <alignment horizontal="left" vertical="center" wrapText="1"/>
    </xf>
    <xf numFmtId="0" fontId="39" fillId="4" borderId="7" xfId="1" applyFont="1" applyFill="1" applyBorder="1" applyAlignment="1">
      <alignment horizontal="left" vertical="center" wrapText="1"/>
    </xf>
    <xf numFmtId="0" fontId="39" fillId="3" borderId="0" xfId="1" applyFont="1" applyFill="1" applyAlignment="1">
      <alignment horizontal="center" vertical="center" wrapText="1"/>
    </xf>
    <xf numFmtId="0" fontId="39" fillId="2" borderId="0" xfId="0" applyFont="1" applyFill="1" applyAlignment="1">
      <alignment horizontal="left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39" fillId="19" borderId="1" xfId="0" applyFont="1" applyFill="1" applyBorder="1" applyAlignment="1">
      <alignment vertical="center" wrapText="1"/>
    </xf>
    <xf numFmtId="0" fontId="58" fillId="2" borderId="21" xfId="0" applyFont="1" applyFill="1" applyBorder="1" applyAlignment="1">
      <alignment horizontal="center" vertical="center" wrapText="1"/>
    </xf>
    <xf numFmtId="0" fontId="58" fillId="2" borderId="2" xfId="0" applyFont="1" applyFill="1" applyBorder="1" applyAlignment="1">
      <alignment horizontal="center" vertical="center" wrapText="1"/>
    </xf>
    <xf numFmtId="0" fontId="58" fillId="2" borderId="3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/>
    </xf>
    <xf numFmtId="0" fontId="39" fillId="7" borderId="1" xfId="0" applyFont="1" applyFill="1" applyBorder="1" applyAlignment="1">
      <alignment vertical="center"/>
    </xf>
    <xf numFmtId="0" fontId="41" fillId="7" borderId="8" xfId="0" applyFont="1" applyFill="1" applyBorder="1" applyAlignment="1">
      <alignment vertical="center" wrapText="1"/>
    </xf>
    <xf numFmtId="0" fontId="41" fillId="7" borderId="12" xfId="0" applyFont="1" applyFill="1" applyBorder="1" applyAlignment="1">
      <alignment vertical="center" wrapText="1"/>
    </xf>
    <xf numFmtId="0" fontId="39" fillId="2" borderId="2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3" fontId="9" fillId="14" borderId="6" xfId="0" applyNumberFormat="1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center" vertical="center" wrapText="1"/>
    </xf>
    <xf numFmtId="3" fontId="8" fillId="6" borderId="15" xfId="0" applyNumberFormat="1" applyFont="1" applyFill="1" applyBorder="1" applyAlignment="1">
      <alignment horizontal="center" vertical="center" wrapText="1"/>
    </xf>
    <xf numFmtId="3" fontId="8" fillId="6" borderId="0" xfId="0" applyNumberFormat="1" applyFont="1" applyFill="1" applyAlignment="1">
      <alignment horizontal="center" vertical="center" wrapText="1"/>
    </xf>
    <xf numFmtId="3" fontId="46" fillId="9" borderId="4" xfId="0" applyNumberFormat="1" applyFont="1" applyFill="1" applyBorder="1" applyAlignment="1">
      <alignment horizontal="center" vertical="center"/>
    </xf>
    <xf numFmtId="3" fontId="46" fillId="9" borderId="5" xfId="0" applyNumberFormat="1" applyFont="1" applyFill="1" applyBorder="1" applyAlignment="1">
      <alignment horizontal="center" vertical="center"/>
    </xf>
    <xf numFmtId="3" fontId="46" fillId="9" borderId="7" xfId="0" applyNumberFormat="1" applyFont="1" applyFill="1" applyBorder="1" applyAlignment="1">
      <alignment horizontal="center" vertical="center"/>
    </xf>
    <xf numFmtId="3" fontId="9" fillId="9" borderId="18" xfId="0" applyNumberFormat="1" applyFont="1" applyFill="1" applyBorder="1" applyAlignment="1">
      <alignment horizontal="center" vertical="center"/>
    </xf>
    <xf numFmtId="3" fontId="9" fillId="9" borderId="19" xfId="0" applyNumberFormat="1" applyFont="1" applyFill="1" applyBorder="1" applyAlignment="1">
      <alignment horizontal="center" vertical="center"/>
    </xf>
    <xf numFmtId="3" fontId="9" fillId="9" borderId="20" xfId="0" applyNumberFormat="1" applyFont="1" applyFill="1" applyBorder="1" applyAlignment="1">
      <alignment horizontal="center" vertical="center"/>
    </xf>
    <xf numFmtId="49" fontId="9" fillId="9" borderId="4" xfId="0" applyNumberFormat="1" applyFont="1" applyFill="1" applyBorder="1" applyAlignment="1">
      <alignment horizontal="center" vertical="center"/>
    </xf>
    <xf numFmtId="49" fontId="9" fillId="9" borderId="5" xfId="0" applyNumberFormat="1" applyFont="1" applyFill="1" applyBorder="1" applyAlignment="1">
      <alignment horizontal="center" vertical="center"/>
    </xf>
    <xf numFmtId="49" fontId="9" fillId="9" borderId="7" xfId="0" applyNumberFormat="1" applyFont="1" applyFill="1" applyBorder="1" applyAlignment="1">
      <alignment horizontal="center" vertical="center"/>
    </xf>
    <xf numFmtId="3" fontId="11" fillId="14" borderId="28" xfId="0" applyNumberFormat="1" applyFont="1" applyFill="1" applyBorder="1" applyAlignment="1">
      <alignment horizontal="center" vertical="center"/>
    </xf>
    <xf numFmtId="3" fontId="11" fillId="14" borderId="17" xfId="0" applyNumberFormat="1" applyFont="1" applyFill="1" applyBorder="1" applyAlignment="1">
      <alignment horizontal="center" vertical="center"/>
    </xf>
    <xf numFmtId="3" fontId="11" fillId="14" borderId="29" xfId="0" applyNumberFormat="1" applyFont="1" applyFill="1" applyBorder="1" applyAlignment="1">
      <alignment horizontal="center" vertical="center"/>
    </xf>
    <xf numFmtId="0" fontId="41" fillId="8" borderId="4" xfId="0" applyFont="1" applyFill="1" applyBorder="1" applyAlignment="1">
      <alignment horizontal="center" vertical="center" wrapText="1"/>
    </xf>
    <xf numFmtId="0" fontId="41" fillId="8" borderId="5" xfId="0" applyFont="1" applyFill="1" applyBorder="1" applyAlignment="1">
      <alignment horizontal="center" vertical="center" wrapText="1"/>
    </xf>
    <xf numFmtId="0" fontId="41" fillId="8" borderId="7" xfId="0" applyFont="1" applyFill="1" applyBorder="1" applyAlignment="1">
      <alignment horizontal="center" vertical="center" wrapText="1"/>
    </xf>
    <xf numFmtId="3" fontId="48" fillId="8" borderId="4" xfId="0" applyNumberFormat="1" applyFont="1" applyFill="1" applyBorder="1" applyAlignment="1">
      <alignment horizontal="center" vertical="center" wrapText="1"/>
    </xf>
    <xf numFmtId="3" fontId="48" fillId="8" borderId="5" xfId="0" applyNumberFormat="1" applyFont="1" applyFill="1" applyBorder="1" applyAlignment="1">
      <alignment horizontal="center" vertical="center" wrapText="1"/>
    </xf>
    <xf numFmtId="3" fontId="48" fillId="8" borderId="7" xfId="0" applyNumberFormat="1" applyFont="1" applyFill="1" applyBorder="1" applyAlignment="1">
      <alignment horizontal="center" vertical="center" wrapText="1"/>
    </xf>
    <xf numFmtId="3" fontId="39" fillId="6" borderId="0" xfId="0" applyNumberFormat="1" applyFont="1" applyFill="1" applyAlignment="1">
      <alignment horizontal="center" vertical="center" wrapText="1"/>
    </xf>
    <xf numFmtId="0" fontId="48" fillId="6" borderId="4" xfId="0" applyFont="1" applyFill="1" applyBorder="1" applyAlignment="1">
      <alignment horizontal="center" vertical="center" wrapText="1"/>
    </xf>
    <xf numFmtId="0" fontId="48" fillId="6" borderId="5" xfId="0" applyFont="1" applyFill="1" applyBorder="1" applyAlignment="1">
      <alignment horizontal="center" vertical="center" wrapText="1"/>
    </xf>
    <xf numFmtId="0" fontId="48" fillId="6" borderId="7" xfId="0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 wrapText="1"/>
    </xf>
    <xf numFmtId="0" fontId="8" fillId="3" borderId="0" xfId="6" applyFont="1" applyFill="1" applyAlignment="1">
      <alignment horizontal="center" vertical="center" wrapText="1"/>
    </xf>
    <xf numFmtId="0" fontId="18" fillId="3" borderId="0" xfId="6" applyFont="1" applyFill="1" applyAlignment="1">
      <alignment vertical="center" wrapText="1"/>
    </xf>
    <xf numFmtId="0" fontId="18" fillId="3" borderId="0" xfId="6" applyFont="1" applyFill="1" applyAlignment="1">
      <alignment wrapText="1"/>
    </xf>
    <xf numFmtId="0" fontId="54" fillId="3" borderId="13" xfId="6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</cellXfs>
  <cellStyles count="10">
    <cellStyle name="Normal_Sheet1" xfId="2" xr:uid="{00000000-0005-0000-0000-000000000000}"/>
    <cellStyle name="Normalno" xfId="0" builtinId="0" customBuiltin="1"/>
    <cellStyle name="Normalno 2" xfId="1" xr:uid="{00000000-0005-0000-0000-000002000000}"/>
    <cellStyle name="Normalno 2 2" xfId="5" xr:uid="{00000000-0005-0000-0000-000003000000}"/>
    <cellStyle name="Normalno 3" xfId="4" xr:uid="{00000000-0005-0000-0000-000004000000}"/>
    <cellStyle name="Normalno 3 2" xfId="3" xr:uid="{00000000-0005-0000-0000-000005000000}"/>
    <cellStyle name="Normalno 3 3" xfId="6" xr:uid="{00000000-0005-0000-0000-000006000000}"/>
    <cellStyle name="Normalno 4" xfId="7" xr:uid="{00000000-0005-0000-0000-000007000000}"/>
    <cellStyle name="Obično_List10" xfId="9" xr:uid="{00000000-0005-0000-0000-000008000000}"/>
    <cellStyle name="Obično_List9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opLeftCell="A15" workbookViewId="0">
      <selection sqref="A1:L33"/>
    </sheetView>
  </sheetViews>
  <sheetFormatPr defaultColWidth="8.85546875" defaultRowHeight="15.75" x14ac:dyDescent="0.25"/>
  <cols>
    <col min="1" max="4" width="8.85546875" style="15" customWidth="1"/>
    <col min="5" max="5" width="22.85546875" style="15" customWidth="1"/>
    <col min="6" max="7" width="16.5703125" style="15" hidden="1" customWidth="1"/>
    <col min="8" max="10" width="15.28515625" style="15" customWidth="1"/>
    <col min="11" max="11" width="8.85546875" style="15" customWidth="1"/>
    <col min="12" max="12" width="9.85546875" style="15" customWidth="1"/>
    <col min="13" max="13" width="11.7109375" style="15" bestFit="1" customWidth="1"/>
    <col min="14" max="16" width="12.7109375" style="15" bestFit="1" customWidth="1"/>
    <col min="17" max="17" width="8.85546875" style="15" customWidth="1"/>
    <col min="18" max="16384" width="8.85546875" style="15"/>
  </cols>
  <sheetData>
    <row r="1" spans="1:12" ht="40.5" customHeight="1" x14ac:dyDescent="0.25">
      <c r="A1" s="461" t="s">
        <v>311</v>
      </c>
      <c r="B1" s="461"/>
      <c r="C1" s="461"/>
      <c r="D1" s="461"/>
      <c r="E1" s="461"/>
      <c r="F1" s="461"/>
      <c r="G1" s="461"/>
      <c r="H1" s="461"/>
      <c r="I1" s="461"/>
      <c r="J1" s="461"/>
    </row>
    <row r="2" spans="1:12" x14ac:dyDescent="0.25">
      <c r="A2" s="392"/>
      <c r="B2" s="392"/>
      <c r="C2" s="392"/>
      <c r="D2" s="392"/>
      <c r="E2" s="392" t="s">
        <v>19</v>
      </c>
      <c r="F2" s="392"/>
      <c r="G2" s="392"/>
      <c r="H2" s="392"/>
      <c r="I2" s="392"/>
      <c r="J2" s="392"/>
    </row>
    <row r="3" spans="1:12" ht="16.5" customHeight="1" x14ac:dyDescent="0.25">
      <c r="A3" s="427"/>
      <c r="B3" s="428"/>
      <c r="C3" s="425"/>
      <c r="D3" s="425"/>
      <c r="E3" s="425" t="s">
        <v>278</v>
      </c>
      <c r="F3" s="392"/>
      <c r="G3" s="392"/>
      <c r="H3" s="392"/>
      <c r="I3" s="425"/>
      <c r="J3" s="425"/>
    </row>
    <row r="4" spans="1:12" x14ac:dyDescent="0.25">
      <c r="A4" s="392"/>
      <c r="B4" s="392"/>
      <c r="C4" s="392"/>
      <c r="D4" s="392"/>
      <c r="E4" s="425"/>
      <c r="F4" s="392"/>
      <c r="G4" s="392"/>
      <c r="H4" s="392"/>
      <c r="I4" s="392"/>
      <c r="J4" s="392"/>
    </row>
    <row r="5" spans="1:12" ht="24" customHeight="1" x14ac:dyDescent="0.25">
      <c r="A5" s="462" t="s">
        <v>277</v>
      </c>
      <c r="B5" s="462"/>
      <c r="C5" s="462"/>
      <c r="D5" s="462"/>
      <c r="E5" s="462"/>
      <c r="F5" s="462"/>
      <c r="G5" s="462"/>
      <c r="H5" s="462"/>
      <c r="I5" s="462"/>
      <c r="J5" s="462"/>
    </row>
    <row r="6" spans="1:12" ht="47.25" x14ac:dyDescent="0.25">
      <c r="A6" s="463" t="s">
        <v>0</v>
      </c>
      <c r="B6" s="463"/>
      <c r="C6" s="463"/>
      <c r="D6" s="463"/>
      <c r="E6" s="463"/>
      <c r="F6" s="17" t="s">
        <v>17</v>
      </c>
      <c r="G6" s="17" t="s">
        <v>18</v>
      </c>
      <c r="H6" s="87" t="s">
        <v>304</v>
      </c>
      <c r="I6" s="87" t="s">
        <v>305</v>
      </c>
      <c r="J6" s="222" t="s">
        <v>303</v>
      </c>
      <c r="K6" s="53" t="s">
        <v>171</v>
      </c>
      <c r="L6" s="53" t="s">
        <v>73</v>
      </c>
    </row>
    <row r="7" spans="1:12" x14ac:dyDescent="0.25">
      <c r="A7" s="465"/>
      <c r="B7" s="466"/>
      <c r="C7" s="466"/>
      <c r="D7" s="466"/>
      <c r="E7" s="467"/>
      <c r="F7" s="224"/>
      <c r="G7" s="224"/>
      <c r="H7" s="225">
        <v>1</v>
      </c>
      <c r="I7" s="225">
        <v>2</v>
      </c>
      <c r="J7" s="230">
        <v>3</v>
      </c>
      <c r="K7" s="223" t="s">
        <v>172</v>
      </c>
      <c r="L7" s="223" t="s">
        <v>170</v>
      </c>
    </row>
    <row r="8" spans="1:12" ht="28.15" customHeight="1" x14ac:dyDescent="0.25">
      <c r="A8" s="464" t="s">
        <v>1</v>
      </c>
      <c r="B8" s="464"/>
      <c r="C8" s="464"/>
      <c r="D8" s="464"/>
      <c r="E8" s="464"/>
      <c r="F8" s="226" t="e">
        <f>SUM(F9:F10)</f>
        <v>#REF!</v>
      </c>
      <c r="G8" s="226" t="e">
        <f>SUM(G9:G10)</f>
        <v>#REF!</v>
      </c>
      <c r="H8" s="380">
        <f t="shared" ref="H8" si="0">SUM(H9:H10)</f>
        <v>1213834.42</v>
      </c>
      <c r="I8" s="375">
        <f t="shared" ref="I8:J8" si="1">SUM(I9:I10)</f>
        <v>2818933.8</v>
      </c>
      <c r="J8" s="380">
        <f t="shared" si="1"/>
        <v>1224911.73</v>
      </c>
      <c r="K8" s="227">
        <f>J8/H8*100</f>
        <v>100.91258822599545</v>
      </c>
      <c r="L8" s="227">
        <f>J8/I8*100</f>
        <v>43.453015108052554</v>
      </c>
    </row>
    <row r="9" spans="1:12" ht="28.15" customHeight="1" x14ac:dyDescent="0.25">
      <c r="A9" s="457" t="s">
        <v>164</v>
      </c>
      <c r="B9" s="457"/>
      <c r="C9" s="457"/>
      <c r="D9" s="457"/>
      <c r="E9" s="457"/>
      <c r="F9" s="19" t="e">
        <f>SUM('Račun P i R po ek.klas.'!#REF!)</f>
        <v>#REF!</v>
      </c>
      <c r="G9" s="19" t="e">
        <f>SUM('Račun P i R po ek.klas.'!#REF!)</f>
        <v>#REF!</v>
      </c>
      <c r="H9" s="381">
        <v>1213783.6599999999</v>
      </c>
      <c r="I9" s="376">
        <v>2818831.8</v>
      </c>
      <c r="J9" s="381">
        <v>1224860.97</v>
      </c>
      <c r="K9" s="227">
        <f t="shared" ref="K9:K14" si="2">J9/H9*100</f>
        <v>100.91262639010976</v>
      </c>
      <c r="L9" s="227">
        <f t="shared" ref="L9:L14" si="3">J9/I9*100</f>
        <v>43.452786718242642</v>
      </c>
    </row>
    <row r="10" spans="1:12" ht="28.15" customHeight="1" x14ac:dyDescent="0.25">
      <c r="A10" s="468" t="s">
        <v>165</v>
      </c>
      <c r="B10" s="468"/>
      <c r="C10" s="468"/>
      <c r="D10" s="468"/>
      <c r="E10" s="468"/>
      <c r="F10" s="20" t="e">
        <f>SUM('Račun P i R po ek.klas.'!#REF!)</f>
        <v>#REF!</v>
      </c>
      <c r="G10" s="20" t="e">
        <f>SUM('Račun P i R po ek.klas.'!#REF!)</f>
        <v>#REF!</v>
      </c>
      <c r="H10" s="382">
        <v>50.76</v>
      </c>
      <c r="I10" s="377">
        <v>102</v>
      </c>
      <c r="J10" s="382">
        <v>50.76</v>
      </c>
      <c r="K10" s="227">
        <f t="shared" si="2"/>
        <v>100</v>
      </c>
      <c r="L10" s="227">
        <f t="shared" si="3"/>
        <v>49.764705882352942</v>
      </c>
    </row>
    <row r="11" spans="1:12" ht="28.15" customHeight="1" x14ac:dyDescent="0.25">
      <c r="A11" s="469" t="s">
        <v>2</v>
      </c>
      <c r="B11" s="469"/>
      <c r="C11" s="469"/>
      <c r="D11" s="469"/>
      <c r="E11" s="469"/>
      <c r="F11" s="88" t="e">
        <f t="shared" ref="F11:G11" si="4">SUM(F12:F13)</f>
        <v>#REF!</v>
      </c>
      <c r="G11" s="88" t="e">
        <f t="shared" si="4"/>
        <v>#REF!</v>
      </c>
      <c r="H11" s="383">
        <f>SUM(H12:H13)</f>
        <v>1437122.63</v>
      </c>
      <c r="I11" s="378">
        <f>SUM(I12:I13)</f>
        <v>2825694.7199999997</v>
      </c>
      <c r="J11" s="383">
        <f>SUM(J12:J13)</f>
        <v>1235217.5799999998</v>
      </c>
      <c r="K11" s="227">
        <f t="shared" si="2"/>
        <v>85.950743117864619</v>
      </c>
      <c r="L11" s="227">
        <f t="shared" si="3"/>
        <v>43.713766078736207</v>
      </c>
    </row>
    <row r="12" spans="1:12" ht="28.15" customHeight="1" x14ac:dyDescent="0.25">
      <c r="A12" s="457" t="s">
        <v>166</v>
      </c>
      <c r="B12" s="457"/>
      <c r="C12" s="457"/>
      <c r="D12" s="457"/>
      <c r="E12" s="457"/>
      <c r="F12" s="19" t="e">
        <f>SUM('Račun P i R po ek.klas.'!#REF!)</f>
        <v>#REF!</v>
      </c>
      <c r="G12" s="19" t="e">
        <f>SUM('Račun P i R po ek.klas.'!#REF!)</f>
        <v>#REF!</v>
      </c>
      <c r="H12" s="381">
        <v>1337912.51</v>
      </c>
      <c r="I12" s="376">
        <v>2771737.92</v>
      </c>
      <c r="J12" s="381">
        <v>1224327.18</v>
      </c>
      <c r="K12" s="227">
        <f t="shared" si="2"/>
        <v>91.510257273848197</v>
      </c>
      <c r="L12" s="227">
        <f t="shared" si="3"/>
        <v>44.171823431271598</v>
      </c>
    </row>
    <row r="13" spans="1:12" ht="28.15" customHeight="1" x14ac:dyDescent="0.25">
      <c r="A13" s="468" t="s">
        <v>167</v>
      </c>
      <c r="B13" s="468"/>
      <c r="C13" s="468"/>
      <c r="D13" s="468"/>
      <c r="E13" s="468"/>
      <c r="F13" s="20" t="e">
        <f>SUM('Račun P i R po ek.klas.'!#REF!)</f>
        <v>#REF!</v>
      </c>
      <c r="G13" s="20" t="e">
        <f>SUM('Račun P i R po ek.klas.'!#REF!)</f>
        <v>#REF!</v>
      </c>
      <c r="H13" s="382">
        <v>99210.12</v>
      </c>
      <c r="I13" s="377">
        <v>53956.800000000003</v>
      </c>
      <c r="J13" s="382">
        <v>10890.4</v>
      </c>
      <c r="K13" s="227">
        <f t="shared" si="2"/>
        <v>10.977105964593129</v>
      </c>
      <c r="L13" s="227">
        <f t="shared" si="3"/>
        <v>20.183554250808054</v>
      </c>
    </row>
    <row r="14" spans="1:12" ht="28.15" customHeight="1" x14ac:dyDescent="0.25">
      <c r="A14" s="470" t="s">
        <v>3</v>
      </c>
      <c r="B14" s="470"/>
      <c r="C14" s="470"/>
      <c r="D14" s="470"/>
      <c r="E14" s="470"/>
      <c r="F14" s="89" t="e">
        <f>SUM(F8-F11)</f>
        <v>#REF!</v>
      </c>
      <c r="G14" s="89" t="e">
        <f>SUM(G8-G11)</f>
        <v>#REF!</v>
      </c>
      <c r="H14" s="384">
        <f>SUM(H8-H11)</f>
        <v>-223288.20999999996</v>
      </c>
      <c r="I14" s="379">
        <f>SUM(I8-I11)</f>
        <v>-6760.9199999999255</v>
      </c>
      <c r="J14" s="384">
        <f>SUM(J8-J11)</f>
        <v>-10305.84999999986</v>
      </c>
      <c r="K14" s="227">
        <f t="shared" si="2"/>
        <v>4.6154922375882999</v>
      </c>
      <c r="L14" s="227">
        <f t="shared" si="3"/>
        <v>152.43265709400458</v>
      </c>
    </row>
    <row r="15" spans="1:12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4"/>
      <c r="L15" s="14"/>
    </row>
    <row r="16" spans="1:12" ht="21.75" customHeight="1" x14ac:dyDescent="0.25">
      <c r="A16" s="462" t="s">
        <v>279</v>
      </c>
      <c r="B16" s="462"/>
      <c r="C16" s="462"/>
      <c r="D16" s="462"/>
      <c r="E16" s="462"/>
      <c r="F16" s="462"/>
      <c r="G16" s="462"/>
      <c r="H16" s="462"/>
      <c r="I16" s="462"/>
      <c r="J16" s="462"/>
      <c r="K16" s="14"/>
      <c r="L16" s="14"/>
    </row>
    <row r="17" spans="1:12" ht="47.25" x14ac:dyDescent="0.25">
      <c r="A17" s="454" t="s">
        <v>5</v>
      </c>
      <c r="B17" s="455"/>
      <c r="C17" s="455"/>
      <c r="D17" s="455"/>
      <c r="E17" s="455"/>
      <c r="F17" s="87" t="s">
        <v>17</v>
      </c>
      <c r="G17" s="87" t="s">
        <v>18</v>
      </c>
      <c r="H17" s="435" t="s">
        <v>304</v>
      </c>
      <c r="I17" s="435" t="s">
        <v>305</v>
      </c>
      <c r="J17" s="222" t="s">
        <v>303</v>
      </c>
      <c r="K17" s="53" t="s">
        <v>171</v>
      </c>
      <c r="L17" s="53" t="s">
        <v>73</v>
      </c>
    </row>
    <row r="18" spans="1:12" x14ac:dyDescent="0.25">
      <c r="A18" s="472"/>
      <c r="B18" s="473"/>
      <c r="C18" s="473"/>
      <c r="D18" s="473"/>
      <c r="E18" s="474"/>
      <c r="F18" s="87"/>
      <c r="G18" s="87"/>
      <c r="H18" s="225">
        <v>1</v>
      </c>
      <c r="I18" s="225">
        <v>2</v>
      </c>
      <c r="J18" s="230">
        <v>3</v>
      </c>
      <c r="K18" s="223" t="s">
        <v>172</v>
      </c>
      <c r="L18" s="223" t="s">
        <v>170</v>
      </c>
    </row>
    <row r="19" spans="1:12" ht="25.9" customHeight="1" x14ac:dyDescent="0.25">
      <c r="A19" s="456" t="s">
        <v>168</v>
      </c>
      <c r="B19" s="457"/>
      <c r="C19" s="457"/>
      <c r="D19" s="457"/>
      <c r="E19" s="457"/>
      <c r="F19" s="90">
        <v>0</v>
      </c>
      <c r="G19" s="90">
        <v>0</v>
      </c>
      <c r="H19" s="91"/>
      <c r="I19" s="90"/>
      <c r="J19" s="231"/>
      <c r="K19" s="227" t="e">
        <f t="shared" ref="K19:K21" si="5">J19/H19*100</f>
        <v>#DIV/0!</v>
      </c>
      <c r="L19" s="227" t="e">
        <f t="shared" ref="L19:L21" si="6">J19/I19*100</f>
        <v>#DIV/0!</v>
      </c>
    </row>
    <row r="20" spans="1:12" ht="25.9" customHeight="1" x14ac:dyDescent="0.25">
      <c r="A20" s="456" t="s">
        <v>169</v>
      </c>
      <c r="B20" s="457"/>
      <c r="C20" s="457"/>
      <c r="D20" s="457"/>
      <c r="E20" s="457"/>
      <c r="F20" s="90">
        <v>0</v>
      </c>
      <c r="G20" s="90">
        <v>0</v>
      </c>
      <c r="H20" s="90"/>
      <c r="I20" s="91"/>
      <c r="J20" s="232"/>
      <c r="K20" s="227" t="e">
        <f t="shared" si="5"/>
        <v>#DIV/0!</v>
      </c>
      <c r="L20" s="227" t="e">
        <f t="shared" si="6"/>
        <v>#DIV/0!</v>
      </c>
    </row>
    <row r="21" spans="1:12" s="21" customFormat="1" ht="25.9" customHeight="1" x14ac:dyDescent="0.25">
      <c r="A21" s="471" t="s">
        <v>253</v>
      </c>
      <c r="B21" s="470"/>
      <c r="C21" s="470"/>
      <c r="D21" s="470"/>
      <c r="E21" s="470"/>
      <c r="F21" s="100">
        <f t="shared" ref="F21:G21" si="7">SUM(F19-F20)</f>
        <v>0</v>
      </c>
      <c r="G21" s="100">
        <f t="shared" si="7"/>
        <v>0</v>
      </c>
      <c r="H21" s="384">
        <v>223288.21</v>
      </c>
      <c r="I21" s="379">
        <v>6760.92</v>
      </c>
      <c r="J21" s="384">
        <v>10305.85</v>
      </c>
      <c r="K21" s="227">
        <f t="shared" si="5"/>
        <v>4.615492237588362</v>
      </c>
      <c r="L21" s="227">
        <f t="shared" si="6"/>
        <v>152.43265709400495</v>
      </c>
    </row>
    <row r="22" spans="1:12" s="21" customFormat="1" ht="21.75" customHeight="1" x14ac:dyDescent="0.25">
      <c r="A22" s="92"/>
      <c r="B22" s="92"/>
      <c r="C22" s="92"/>
      <c r="D22" s="92"/>
      <c r="E22" s="92"/>
      <c r="F22" s="92"/>
      <c r="G22" s="92"/>
      <c r="H22" s="93"/>
      <c r="I22" s="93"/>
      <c r="J22" s="93"/>
    </row>
    <row r="23" spans="1:12" ht="21.75" customHeight="1" x14ac:dyDescent="0.25">
      <c r="A23" s="462" t="s">
        <v>280</v>
      </c>
      <c r="B23" s="462"/>
      <c r="C23" s="462"/>
      <c r="D23" s="462"/>
      <c r="E23" s="462"/>
      <c r="F23" s="462"/>
      <c r="G23" s="462"/>
      <c r="H23" s="462"/>
      <c r="I23" s="462"/>
      <c r="J23" s="462"/>
    </row>
    <row r="24" spans="1:12" ht="47.25" x14ac:dyDescent="0.25">
      <c r="A24" s="454" t="s">
        <v>4</v>
      </c>
      <c r="B24" s="455"/>
      <c r="C24" s="455"/>
      <c r="D24" s="455"/>
      <c r="E24" s="455"/>
      <c r="F24" s="87" t="s">
        <v>17</v>
      </c>
      <c r="G24" s="87" t="s">
        <v>18</v>
      </c>
      <c r="H24" s="435" t="s">
        <v>304</v>
      </c>
      <c r="I24" s="435" t="s">
        <v>305</v>
      </c>
      <c r="J24" s="222" t="s">
        <v>303</v>
      </c>
      <c r="K24" s="53" t="s">
        <v>171</v>
      </c>
      <c r="L24" s="53" t="s">
        <v>73</v>
      </c>
    </row>
    <row r="25" spans="1:12" x14ac:dyDescent="0.25">
      <c r="A25" s="228"/>
      <c r="B25" s="229"/>
      <c r="C25" s="229"/>
      <c r="D25" s="229"/>
      <c r="E25" s="229"/>
      <c r="F25" s="87"/>
      <c r="G25" s="87"/>
      <c r="H25" s="225">
        <v>1</v>
      </c>
      <c r="I25" s="225">
        <v>2</v>
      </c>
      <c r="J25" s="230">
        <v>3</v>
      </c>
      <c r="K25" s="223" t="s">
        <v>172</v>
      </c>
      <c r="L25" s="223" t="s">
        <v>170</v>
      </c>
    </row>
    <row r="26" spans="1:12" ht="36" customHeight="1" x14ac:dyDescent="0.25">
      <c r="A26" s="458" t="s">
        <v>255</v>
      </c>
      <c r="B26" s="459"/>
      <c r="C26" s="459"/>
      <c r="D26" s="459"/>
      <c r="E26" s="460"/>
      <c r="F26" s="94">
        <v>130100</v>
      </c>
      <c r="G26" s="94">
        <v>87100</v>
      </c>
      <c r="H26" s="387">
        <v>2300</v>
      </c>
      <c r="I26" s="385">
        <v>6760.92</v>
      </c>
      <c r="J26" s="387">
        <v>5044.01</v>
      </c>
      <c r="K26" s="227">
        <f t="shared" ref="K26:K29" si="8">J26/H26*100</f>
        <v>219.30478260869566</v>
      </c>
      <c r="L26" s="227">
        <f t="shared" ref="L26" si="9">J26/I26*100</f>
        <v>74.6053791495832</v>
      </c>
    </row>
    <row r="27" spans="1:12" s="23" customFormat="1" ht="36" customHeight="1" x14ac:dyDescent="0.25">
      <c r="A27" s="458" t="s">
        <v>254</v>
      </c>
      <c r="B27" s="459"/>
      <c r="C27" s="459"/>
      <c r="D27" s="459"/>
      <c r="E27" s="460"/>
      <c r="F27" s="100" t="e">
        <f>SUM('Račun P i R po ek.klas.'!#REF!-'Račun P i R po ek.klas.'!#REF!)</f>
        <v>#REF!</v>
      </c>
      <c r="G27" s="100" t="e">
        <f>SUM('Račun P i R po ek.klas.'!#REF!-'Račun P i R po ek.klas.'!#REF!)</f>
        <v>#REF!</v>
      </c>
      <c r="H27" s="391">
        <v>1679.93</v>
      </c>
      <c r="I27" s="386">
        <v>6760.92</v>
      </c>
      <c r="J27" s="391">
        <v>5044.01</v>
      </c>
      <c r="K27" s="235">
        <f>J27/H27*100</f>
        <v>300.25120094289639</v>
      </c>
      <c r="L27" s="235">
        <f>J27/I27*100</f>
        <v>74.6053791495832</v>
      </c>
    </row>
    <row r="28" spans="1:12" ht="21.75" customHeight="1" x14ac:dyDescent="0.25">
      <c r="A28" s="95"/>
      <c r="B28" s="96"/>
      <c r="C28" s="97"/>
      <c r="D28" s="98"/>
      <c r="E28" s="96"/>
      <c r="F28" s="96"/>
      <c r="G28" s="96"/>
      <c r="H28" s="99"/>
      <c r="I28" s="99"/>
      <c r="J28" s="99"/>
      <c r="K28" s="234"/>
      <c r="L28" s="234"/>
    </row>
    <row r="29" spans="1:12" ht="30" customHeight="1" x14ac:dyDescent="0.25">
      <c r="A29" s="453" t="s">
        <v>299</v>
      </c>
      <c r="B29" s="453"/>
      <c r="C29" s="453"/>
      <c r="D29" s="453"/>
      <c r="E29" s="453"/>
      <c r="F29" s="233" t="e">
        <f t="shared" ref="F29:G29" si="10">SUM(F14,F21,F27)</f>
        <v>#REF!</v>
      </c>
      <c r="G29" s="233" t="e">
        <f t="shared" si="10"/>
        <v>#REF!</v>
      </c>
      <c r="H29" s="390">
        <v>221608.28</v>
      </c>
      <c r="I29" s="233">
        <v>0</v>
      </c>
      <c r="J29" s="390">
        <v>0</v>
      </c>
      <c r="K29" s="236">
        <f t="shared" si="8"/>
        <v>0</v>
      </c>
      <c r="L29" s="236" t="e">
        <f>J29/I29*100</f>
        <v>#DIV/0!</v>
      </c>
    </row>
    <row r="31" spans="1:12" x14ac:dyDescent="0.25">
      <c r="A31" s="397" t="s">
        <v>306</v>
      </c>
      <c r="B31" s="397"/>
      <c r="C31" s="398"/>
      <c r="D31" s="263"/>
      <c r="E31" s="263"/>
    </row>
    <row r="32" spans="1:12" x14ac:dyDescent="0.25">
      <c r="A32" s="397" t="s">
        <v>307</v>
      </c>
      <c r="B32" s="397"/>
      <c r="C32" s="399"/>
    </row>
    <row r="33" spans="1:3" x14ac:dyDescent="0.25">
      <c r="A33" s="397" t="s">
        <v>310</v>
      </c>
      <c r="B33" s="397"/>
      <c r="C33" s="399"/>
    </row>
  </sheetData>
  <mergeCells count="22">
    <mergeCell ref="A10:E10"/>
    <mergeCell ref="A16:J16"/>
    <mergeCell ref="A23:J23"/>
    <mergeCell ref="A11:E11"/>
    <mergeCell ref="A12:E12"/>
    <mergeCell ref="A13:E13"/>
    <mergeCell ref="A14:E14"/>
    <mergeCell ref="A21:E21"/>
    <mergeCell ref="A18:E18"/>
    <mergeCell ref="A1:J1"/>
    <mergeCell ref="A5:J5"/>
    <mergeCell ref="A6:E6"/>
    <mergeCell ref="A8:E8"/>
    <mergeCell ref="A9:E9"/>
    <mergeCell ref="A7:E7"/>
    <mergeCell ref="A29:E29"/>
    <mergeCell ref="A17:E17"/>
    <mergeCell ref="A19:E19"/>
    <mergeCell ref="A20:E20"/>
    <mergeCell ref="A26:E26"/>
    <mergeCell ref="A27:E27"/>
    <mergeCell ref="A24:E2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13"/>
  <sheetViews>
    <sheetView topLeftCell="A87" zoomScaleNormal="100" workbookViewId="0">
      <selection sqref="A1:J113"/>
    </sheetView>
  </sheetViews>
  <sheetFormatPr defaultColWidth="9.140625" defaultRowHeight="15" x14ac:dyDescent="0.2"/>
  <cols>
    <col min="1" max="1" width="7" style="57" bestFit="1" customWidth="1"/>
    <col min="2" max="2" width="8.42578125" style="57" customWidth="1"/>
    <col min="3" max="3" width="4" style="57" customWidth="1"/>
    <col min="4" max="4" width="47" style="57" customWidth="1"/>
    <col min="5" max="5" width="13.7109375" style="70" customWidth="1"/>
    <col min="6" max="6" width="16.140625" style="57" customWidth="1"/>
    <col min="7" max="7" width="12.5703125" style="57" customWidth="1"/>
    <col min="8" max="9" width="8.85546875" style="57" bestFit="1" customWidth="1"/>
    <col min="10" max="10" width="0.28515625" style="57" customWidth="1"/>
    <col min="11" max="14" width="15.140625" style="57" customWidth="1"/>
    <col min="15" max="15" width="16.7109375" style="57" hidden="1" customWidth="1"/>
    <col min="16" max="16" width="16.42578125" style="57" hidden="1" customWidth="1"/>
    <col min="17" max="17" width="12.5703125" style="57" hidden="1" customWidth="1"/>
    <col min="18" max="19" width="10.7109375" style="57" bestFit="1" customWidth="1"/>
    <col min="20" max="20" width="10.28515625" style="57" bestFit="1" customWidth="1"/>
    <col min="21" max="21" width="11.85546875" style="57" bestFit="1" customWidth="1"/>
    <col min="22" max="22" width="15.42578125" style="57" customWidth="1"/>
    <col min="23" max="23" width="9.140625" style="57" customWidth="1"/>
    <col min="24" max="16384" width="9.140625" style="57"/>
  </cols>
  <sheetData>
    <row r="1" spans="1:10" ht="31.5" customHeight="1" x14ac:dyDescent="0.2">
      <c r="A1" s="461" t="s">
        <v>19</v>
      </c>
      <c r="B1" s="461"/>
      <c r="C1" s="461"/>
      <c r="D1" s="461"/>
      <c r="E1" s="461"/>
      <c r="F1" s="461"/>
      <c r="G1" s="461"/>
      <c r="H1" s="461"/>
      <c r="I1" s="461"/>
      <c r="J1" s="461"/>
    </row>
    <row r="2" spans="1:10" ht="31.5" customHeight="1" x14ac:dyDescent="0.2">
      <c r="A2" s="392"/>
      <c r="B2" s="392"/>
      <c r="C2" s="392"/>
      <c r="D2" s="426" t="s">
        <v>281</v>
      </c>
      <c r="E2" s="392"/>
      <c r="F2" s="392"/>
      <c r="G2" s="392"/>
      <c r="H2" s="392"/>
      <c r="I2" s="392"/>
      <c r="J2" s="392"/>
    </row>
    <row r="3" spans="1:10" ht="15.75" customHeight="1" x14ac:dyDescent="0.2">
      <c r="A3" s="477" t="s">
        <v>282</v>
      </c>
      <c r="B3" s="478"/>
      <c r="C3" s="478"/>
      <c r="D3" s="478"/>
      <c r="E3" s="478"/>
      <c r="F3" s="478"/>
      <c r="G3" s="478"/>
      <c r="H3" s="478"/>
      <c r="I3" s="478"/>
    </row>
    <row r="4" spans="1:10" s="58" customFormat="1" ht="60" x14ac:dyDescent="0.2">
      <c r="A4" s="53" t="s">
        <v>20</v>
      </c>
      <c r="B4" s="53" t="s">
        <v>97</v>
      </c>
      <c r="C4" s="53"/>
      <c r="D4" s="7" t="s">
        <v>6</v>
      </c>
      <c r="E4" s="435" t="s">
        <v>304</v>
      </c>
      <c r="F4" s="435" t="s">
        <v>305</v>
      </c>
      <c r="G4" s="222" t="s">
        <v>303</v>
      </c>
      <c r="H4" s="53" t="s">
        <v>73</v>
      </c>
      <c r="I4" s="53" t="s">
        <v>73</v>
      </c>
      <c r="J4" s="57"/>
    </row>
    <row r="5" spans="1:10" s="58" customFormat="1" x14ac:dyDescent="0.2">
      <c r="A5" s="476">
        <v>1</v>
      </c>
      <c r="B5" s="476"/>
      <c r="C5" s="476"/>
      <c r="D5" s="476"/>
      <c r="E5" s="54">
        <v>2</v>
      </c>
      <c r="F5" s="59">
        <v>3</v>
      </c>
      <c r="G5" s="59">
        <v>4</v>
      </c>
      <c r="H5" s="54" t="s">
        <v>96</v>
      </c>
      <c r="I5" s="41" t="s">
        <v>95</v>
      </c>
      <c r="J5" s="57"/>
    </row>
    <row r="6" spans="1:10" s="61" customFormat="1" x14ac:dyDescent="0.2">
      <c r="A6" s="118">
        <v>6</v>
      </c>
      <c r="B6" s="479" t="s">
        <v>26</v>
      </c>
      <c r="C6" s="480"/>
      <c r="D6" s="481"/>
      <c r="E6" s="341">
        <f>E7+E13+E16+E19+E26+E30</f>
        <v>1213783.6600000001</v>
      </c>
      <c r="F6" s="341">
        <f>F7+F13+F16+F19+F26+F30</f>
        <v>2818831.8</v>
      </c>
      <c r="G6" s="341">
        <f>G7+G13+G16+G19+G26+G30</f>
        <v>1224860.9699999997</v>
      </c>
      <c r="H6" s="120">
        <f t="shared" ref="H6:H36" si="0">SUM(G6/E6*100)</f>
        <v>100.91262639010972</v>
      </c>
      <c r="I6" s="120">
        <f>SUM(G6/F6*100)</f>
        <v>43.452786718242635</v>
      </c>
      <c r="J6" s="60"/>
    </row>
    <row r="7" spans="1:10" s="58" customFormat="1" ht="30" x14ac:dyDescent="0.2">
      <c r="A7" s="110"/>
      <c r="B7" s="111">
        <v>63</v>
      </c>
      <c r="C7" s="112"/>
      <c r="D7" s="113" t="s">
        <v>16</v>
      </c>
      <c r="E7" s="352">
        <f>SUM(E8,E10)</f>
        <v>1064484.1100000001</v>
      </c>
      <c r="F7" s="352">
        <v>2544845.2999999998</v>
      </c>
      <c r="G7" s="352">
        <f>SUM(G8,G10)</f>
        <v>1132094.73</v>
      </c>
      <c r="H7" s="114">
        <f>SUM(G7/E7*100)</f>
        <v>106.35149170991383</v>
      </c>
      <c r="I7" s="114">
        <f>SUM(G7/F7*100)</f>
        <v>44.485797623926295</v>
      </c>
      <c r="J7" s="57"/>
    </row>
    <row r="8" spans="1:10" s="61" customFormat="1" x14ac:dyDescent="0.2">
      <c r="A8" s="237"/>
      <c r="B8" s="238" t="s">
        <v>111</v>
      </c>
      <c r="C8" s="239"/>
      <c r="D8" s="240" t="s">
        <v>38</v>
      </c>
      <c r="E8" s="353">
        <f t="shared" ref="E8:G8" si="1">SUM(E9)</f>
        <v>0</v>
      </c>
      <c r="F8" s="436"/>
      <c r="G8" s="353">
        <f t="shared" si="1"/>
        <v>0</v>
      </c>
      <c r="H8" s="128" t="e">
        <f t="shared" si="0"/>
        <v>#DIV/0!</v>
      </c>
      <c r="I8" s="128"/>
      <c r="J8" s="60"/>
    </row>
    <row r="9" spans="1:10" s="58" customFormat="1" x14ac:dyDescent="0.2">
      <c r="A9" s="62"/>
      <c r="B9" s="47" t="s">
        <v>104</v>
      </c>
      <c r="C9" s="62"/>
      <c r="D9" s="49" t="s">
        <v>103</v>
      </c>
      <c r="E9" s="354"/>
      <c r="F9" s="437"/>
      <c r="G9" s="354"/>
      <c r="H9" s="128" t="e">
        <f t="shared" si="0"/>
        <v>#DIV/0!</v>
      </c>
      <c r="I9" s="128"/>
      <c r="J9" s="57"/>
    </row>
    <row r="10" spans="1:10" s="58" customFormat="1" ht="30" x14ac:dyDescent="0.2">
      <c r="A10" s="241"/>
      <c r="B10" s="238" t="s">
        <v>105</v>
      </c>
      <c r="C10" s="237"/>
      <c r="D10" s="240" t="s">
        <v>113</v>
      </c>
      <c r="E10" s="353">
        <f>SUM(E11+E12)</f>
        <v>1064484.1100000001</v>
      </c>
      <c r="F10" s="436"/>
      <c r="G10" s="353">
        <f>SUM(G11+G12)</f>
        <v>1132094.73</v>
      </c>
      <c r="H10" s="128">
        <f t="shared" si="0"/>
        <v>106.35149170991383</v>
      </c>
      <c r="I10" s="128"/>
      <c r="J10" s="57"/>
    </row>
    <row r="11" spans="1:10" s="61" customFormat="1" ht="30" x14ac:dyDescent="0.2">
      <c r="A11" s="241"/>
      <c r="B11" s="242" t="s">
        <v>106</v>
      </c>
      <c r="C11" s="241"/>
      <c r="D11" s="243" t="s">
        <v>107</v>
      </c>
      <c r="E11" s="355">
        <v>1064484.1100000001</v>
      </c>
      <c r="F11" s="437"/>
      <c r="G11" s="355">
        <v>1132094.73</v>
      </c>
      <c r="H11" s="128">
        <f t="shared" si="0"/>
        <v>106.35149170991383</v>
      </c>
      <c r="I11" s="128"/>
      <c r="J11" s="60"/>
    </row>
    <row r="12" spans="1:10" s="61" customFormat="1" ht="30" x14ac:dyDescent="0.2">
      <c r="A12" s="241"/>
      <c r="B12" s="242" t="s">
        <v>242</v>
      </c>
      <c r="C12" s="241"/>
      <c r="D12" s="243" t="s">
        <v>243</v>
      </c>
      <c r="E12" s="355"/>
      <c r="F12" s="437"/>
      <c r="G12" s="355"/>
      <c r="H12" s="128" t="e">
        <f t="shared" si="0"/>
        <v>#DIV/0!</v>
      </c>
      <c r="I12" s="128"/>
      <c r="J12" s="60"/>
    </row>
    <row r="13" spans="1:10" s="61" customFormat="1" x14ac:dyDescent="0.2">
      <c r="A13" s="110"/>
      <c r="B13" s="115">
        <v>64</v>
      </c>
      <c r="C13" s="116"/>
      <c r="D13" s="117" t="s">
        <v>215</v>
      </c>
      <c r="E13" s="352">
        <f t="shared" ref="E13:G13" si="2">SUM(E14)</f>
        <v>2.64</v>
      </c>
      <c r="F13" s="352">
        <v>15</v>
      </c>
      <c r="G13" s="352">
        <f t="shared" si="2"/>
        <v>5.92</v>
      </c>
      <c r="H13" s="114">
        <f t="shared" ref="H13:H15" si="3">SUM(G13/E13*100)</f>
        <v>224.24242424242422</v>
      </c>
      <c r="I13" s="114">
        <f>SUM(G13/F13*100)</f>
        <v>39.466666666666669</v>
      </c>
      <c r="J13" s="60"/>
    </row>
    <row r="14" spans="1:10" s="61" customFormat="1" x14ac:dyDescent="0.2">
      <c r="A14" s="241"/>
      <c r="B14" s="242" t="s">
        <v>216</v>
      </c>
      <c r="C14" s="241"/>
      <c r="D14" s="243" t="s">
        <v>217</v>
      </c>
      <c r="E14" s="355">
        <f>E15</f>
        <v>2.64</v>
      </c>
      <c r="F14" s="437"/>
      <c r="G14" s="355">
        <f>G15</f>
        <v>5.92</v>
      </c>
      <c r="H14" s="114">
        <f t="shared" si="3"/>
        <v>224.24242424242422</v>
      </c>
      <c r="I14" s="128"/>
      <c r="J14" s="60"/>
    </row>
    <row r="15" spans="1:10" s="61" customFormat="1" x14ac:dyDescent="0.2">
      <c r="A15" s="241"/>
      <c r="B15" s="242" t="s">
        <v>218</v>
      </c>
      <c r="C15" s="241"/>
      <c r="D15" s="243" t="s">
        <v>219</v>
      </c>
      <c r="E15" s="355">
        <v>2.64</v>
      </c>
      <c r="F15" s="437"/>
      <c r="G15" s="355">
        <v>5.92</v>
      </c>
      <c r="H15" s="114">
        <f t="shared" si="3"/>
        <v>224.24242424242422</v>
      </c>
      <c r="I15" s="128"/>
      <c r="J15" s="60"/>
    </row>
    <row r="16" spans="1:10" s="58" customFormat="1" ht="30" x14ac:dyDescent="0.2">
      <c r="A16" s="110"/>
      <c r="B16" s="115">
        <v>65</v>
      </c>
      <c r="C16" s="116"/>
      <c r="D16" s="117" t="s">
        <v>15</v>
      </c>
      <c r="E16" s="352">
        <f t="shared" ref="E16:G16" si="4">SUM(E17)</f>
        <v>18042.29</v>
      </c>
      <c r="F16" s="352">
        <v>5000</v>
      </c>
      <c r="G16" s="352">
        <f t="shared" si="4"/>
        <v>4500</v>
      </c>
      <c r="H16" s="114">
        <f t="shared" si="0"/>
        <v>24.941401562661945</v>
      </c>
      <c r="I16" s="114">
        <f>SUM(G16/F16*100)</f>
        <v>90</v>
      </c>
      <c r="J16" s="57"/>
    </row>
    <row r="17" spans="1:10" s="58" customFormat="1" x14ac:dyDescent="0.2">
      <c r="A17" s="237"/>
      <c r="B17" s="244">
        <v>652</v>
      </c>
      <c r="C17" s="245"/>
      <c r="D17" s="246" t="s">
        <v>37</v>
      </c>
      <c r="E17" s="353">
        <f t="shared" ref="E17:G17" si="5">SUM(E18)</f>
        <v>18042.29</v>
      </c>
      <c r="F17" s="436"/>
      <c r="G17" s="353">
        <f t="shared" si="5"/>
        <v>4500</v>
      </c>
      <c r="H17" s="128">
        <f t="shared" si="0"/>
        <v>24.941401562661945</v>
      </c>
      <c r="I17" s="128"/>
      <c r="J17" s="57"/>
    </row>
    <row r="18" spans="1:10" s="61" customFormat="1" x14ac:dyDescent="0.2">
      <c r="A18" s="62"/>
      <c r="B18" s="50">
        <v>6526</v>
      </c>
      <c r="C18" s="2"/>
      <c r="D18" s="3" t="s">
        <v>108</v>
      </c>
      <c r="E18" s="354">
        <v>18042.29</v>
      </c>
      <c r="F18" s="437"/>
      <c r="G18" s="354">
        <v>4500</v>
      </c>
      <c r="H18" s="128">
        <f t="shared" si="0"/>
        <v>24.941401562661945</v>
      </c>
      <c r="I18" s="128"/>
      <c r="J18" s="60"/>
    </row>
    <row r="19" spans="1:10" s="58" customFormat="1" ht="30" x14ac:dyDescent="0.2">
      <c r="A19" s="110"/>
      <c r="B19" s="111">
        <v>66</v>
      </c>
      <c r="C19" s="112"/>
      <c r="D19" s="113" t="s">
        <v>11</v>
      </c>
      <c r="E19" s="356">
        <f>SUM(E20,E23)</f>
        <v>3475.7999999999997</v>
      </c>
      <c r="F19" s="356">
        <v>5925</v>
      </c>
      <c r="G19" s="356">
        <f>SUM(G20,G23)</f>
        <v>3692.4500000000003</v>
      </c>
      <c r="H19" s="114">
        <f t="shared" si="0"/>
        <v>106.23309741642213</v>
      </c>
      <c r="I19" s="114">
        <f>SUM(G19/F19*100)</f>
        <v>62.319831223628697</v>
      </c>
      <c r="J19" s="57"/>
    </row>
    <row r="20" spans="1:10" s="58" customFormat="1" ht="30" x14ac:dyDescent="0.2">
      <c r="A20" s="237"/>
      <c r="B20" s="238" t="s">
        <v>112</v>
      </c>
      <c r="C20" s="239"/>
      <c r="D20" s="240" t="s">
        <v>36</v>
      </c>
      <c r="E20" s="357">
        <f>SUM(E21+E22)</f>
        <v>3057.2</v>
      </c>
      <c r="F20" s="438"/>
      <c r="G20" s="357">
        <f>SUM(G21+G22)</f>
        <v>3017.4500000000003</v>
      </c>
      <c r="H20" s="128">
        <f t="shared" si="0"/>
        <v>98.699790658118559</v>
      </c>
      <c r="I20" s="128"/>
      <c r="J20" s="57"/>
    </row>
    <row r="21" spans="1:10" s="58" customFormat="1" x14ac:dyDescent="0.2">
      <c r="A21" s="449"/>
      <c r="B21" s="450" t="s">
        <v>308</v>
      </c>
      <c r="C21" s="303"/>
      <c r="D21" s="451" t="s">
        <v>309</v>
      </c>
      <c r="E21" s="452">
        <v>0</v>
      </c>
      <c r="F21" s="438"/>
      <c r="G21" s="452">
        <v>36.11</v>
      </c>
      <c r="H21" s="128" t="e">
        <f t="shared" ref="H21" si="6">SUM(G21/E21*100)</f>
        <v>#DIV/0!</v>
      </c>
      <c r="I21" s="128"/>
      <c r="J21" s="57"/>
    </row>
    <row r="22" spans="1:10" s="61" customFormat="1" x14ac:dyDescent="0.2">
      <c r="A22" s="62"/>
      <c r="B22" s="47" t="s">
        <v>109</v>
      </c>
      <c r="C22" s="1"/>
      <c r="D22" s="49" t="s">
        <v>110</v>
      </c>
      <c r="E22" s="358">
        <v>3057.2</v>
      </c>
      <c r="F22" s="439"/>
      <c r="G22" s="358">
        <v>2981.34</v>
      </c>
      <c r="H22" s="128">
        <f t="shared" si="0"/>
        <v>97.518644511317547</v>
      </c>
      <c r="I22" s="128"/>
      <c r="J22" s="60"/>
    </row>
    <row r="23" spans="1:10" s="72" customFormat="1" ht="45" x14ac:dyDescent="0.2">
      <c r="A23" s="247"/>
      <c r="B23" s="248">
        <v>663</v>
      </c>
      <c r="C23" s="249"/>
      <c r="D23" s="250" t="s">
        <v>114</v>
      </c>
      <c r="E23" s="359">
        <f>SUM(E24+E25)</f>
        <v>418.6</v>
      </c>
      <c r="F23" s="440"/>
      <c r="G23" s="359">
        <f>SUM(G24+G25)</f>
        <v>675</v>
      </c>
      <c r="H23" s="128">
        <f t="shared" si="0"/>
        <v>161.25179168657428</v>
      </c>
      <c r="I23" s="128"/>
      <c r="J23" s="57"/>
    </row>
    <row r="24" spans="1:10" s="60" customFormat="1" x14ac:dyDescent="0.2">
      <c r="A24" s="64"/>
      <c r="B24" s="47">
        <v>6631</v>
      </c>
      <c r="C24" s="52"/>
      <c r="D24" s="71" t="s">
        <v>213</v>
      </c>
      <c r="E24" s="355">
        <v>418.6</v>
      </c>
      <c r="F24" s="437"/>
      <c r="G24" s="355">
        <v>675</v>
      </c>
      <c r="H24" s="128">
        <f t="shared" si="0"/>
        <v>161.25179168657428</v>
      </c>
      <c r="I24" s="128"/>
    </row>
    <row r="25" spans="1:10" s="60" customFormat="1" x14ac:dyDescent="0.2">
      <c r="A25" s="64"/>
      <c r="B25" s="47" t="s">
        <v>244</v>
      </c>
      <c r="C25" s="52"/>
      <c r="D25" s="71" t="s">
        <v>245</v>
      </c>
      <c r="E25" s="355"/>
      <c r="F25" s="437"/>
      <c r="G25" s="355"/>
      <c r="H25" s="128" t="e">
        <f t="shared" si="0"/>
        <v>#DIV/0!</v>
      </c>
      <c r="I25" s="128"/>
    </row>
    <row r="26" spans="1:10" s="58" customFormat="1" ht="30" x14ac:dyDescent="0.2">
      <c r="A26" s="110"/>
      <c r="B26" s="111">
        <v>67</v>
      </c>
      <c r="C26" s="112"/>
      <c r="D26" s="113" t="s">
        <v>7</v>
      </c>
      <c r="E26" s="352">
        <f t="shared" ref="E26:G26" si="7">SUM(E27)</f>
        <v>127778.82</v>
      </c>
      <c r="F26" s="352">
        <v>263046.5</v>
      </c>
      <c r="G26" s="352">
        <f t="shared" si="7"/>
        <v>84567.87</v>
      </c>
      <c r="H26" s="114">
        <f t="shared" si="0"/>
        <v>66.183010611617789</v>
      </c>
      <c r="I26" s="114">
        <f>SUM(G26/F26*100)</f>
        <v>32.149399440783284</v>
      </c>
      <c r="J26" s="57"/>
    </row>
    <row r="27" spans="1:10" s="61" customFormat="1" ht="42" customHeight="1" x14ac:dyDescent="0.2">
      <c r="A27" s="237"/>
      <c r="B27" s="238" t="s">
        <v>98</v>
      </c>
      <c r="C27" s="239"/>
      <c r="D27" s="240" t="s">
        <v>35</v>
      </c>
      <c r="E27" s="353">
        <f>SUM(E28:E29)</f>
        <v>127778.82</v>
      </c>
      <c r="F27" s="436"/>
      <c r="G27" s="353">
        <f>SUM(G28:G29)</f>
        <v>84567.87</v>
      </c>
      <c r="H27" s="128">
        <f t="shared" si="0"/>
        <v>66.183010611617789</v>
      </c>
      <c r="I27" s="128"/>
      <c r="J27" s="60"/>
    </row>
    <row r="28" spans="1:10" s="58" customFormat="1" ht="30" x14ac:dyDescent="0.2">
      <c r="A28" s="62"/>
      <c r="B28" s="47" t="s">
        <v>99</v>
      </c>
      <c r="C28" s="1"/>
      <c r="D28" s="49" t="s">
        <v>100</v>
      </c>
      <c r="E28" s="354">
        <v>83264.56</v>
      </c>
      <c r="F28" s="437"/>
      <c r="G28" s="354">
        <v>75554.87</v>
      </c>
      <c r="H28" s="128">
        <f t="shared" si="0"/>
        <v>90.740730510075352</v>
      </c>
      <c r="I28" s="128"/>
      <c r="J28" s="57"/>
    </row>
    <row r="29" spans="1:10" s="58" customFormat="1" ht="30" x14ac:dyDescent="0.2">
      <c r="A29" s="62"/>
      <c r="B29" s="47" t="s">
        <v>101</v>
      </c>
      <c r="C29" s="1"/>
      <c r="D29" s="49" t="s">
        <v>102</v>
      </c>
      <c r="E29" s="354">
        <v>44514.26</v>
      </c>
      <c r="F29" s="437"/>
      <c r="G29" s="354">
        <v>9013</v>
      </c>
      <c r="H29" s="128">
        <f t="shared" ref="H29:H33" si="8">SUM(G29/E29*100)</f>
        <v>20.247444302118016</v>
      </c>
      <c r="I29" s="128"/>
      <c r="J29" s="57"/>
    </row>
    <row r="30" spans="1:10" s="58" customFormat="1" x14ac:dyDescent="0.2">
      <c r="A30" s="110"/>
      <c r="B30" s="111" t="s">
        <v>246</v>
      </c>
      <c r="C30" s="112"/>
      <c r="D30" s="113" t="s">
        <v>247</v>
      </c>
      <c r="E30" s="352">
        <f t="shared" ref="E30:G30" si="9">SUM(E31)</f>
        <v>0</v>
      </c>
      <c r="F30" s="352">
        <v>0</v>
      </c>
      <c r="G30" s="352">
        <f t="shared" si="9"/>
        <v>0</v>
      </c>
      <c r="H30" s="114" t="e">
        <f t="shared" ref="H30:H32" si="10">SUM(G30/E30*100)</f>
        <v>#DIV/0!</v>
      </c>
      <c r="I30" s="114" t="e">
        <f>SUM(G30/F30*100)</f>
        <v>#DIV/0!</v>
      </c>
      <c r="J30" s="57"/>
    </row>
    <row r="31" spans="1:10" s="58" customFormat="1" x14ac:dyDescent="0.2">
      <c r="A31" s="237"/>
      <c r="B31" s="238" t="s">
        <v>248</v>
      </c>
      <c r="C31" s="239"/>
      <c r="D31" s="240" t="s">
        <v>249</v>
      </c>
      <c r="E31" s="353">
        <f>SUM(E32:E32)</f>
        <v>0</v>
      </c>
      <c r="F31" s="436"/>
      <c r="G31" s="353">
        <f>SUM(G32:G32)</f>
        <v>0</v>
      </c>
      <c r="H31" s="128" t="e">
        <f t="shared" si="10"/>
        <v>#DIV/0!</v>
      </c>
      <c r="I31" s="128"/>
      <c r="J31" s="57"/>
    </row>
    <row r="32" spans="1:10" s="58" customFormat="1" x14ac:dyDescent="0.2">
      <c r="A32" s="62"/>
      <c r="B32" s="47" t="s">
        <v>250</v>
      </c>
      <c r="C32" s="1"/>
      <c r="D32" s="49" t="s">
        <v>249</v>
      </c>
      <c r="E32" s="354">
        <v>0</v>
      </c>
      <c r="F32" s="437"/>
      <c r="G32" s="354">
        <v>0</v>
      </c>
      <c r="H32" s="128" t="e">
        <f t="shared" si="10"/>
        <v>#DIV/0!</v>
      </c>
      <c r="I32" s="128"/>
      <c r="J32" s="57"/>
    </row>
    <row r="33" spans="1:10" s="58" customFormat="1" x14ac:dyDescent="0.2">
      <c r="A33" s="118">
        <v>7</v>
      </c>
      <c r="B33" s="479" t="s">
        <v>173</v>
      </c>
      <c r="C33" s="480"/>
      <c r="D33" s="481"/>
      <c r="E33" s="341">
        <f>E34</f>
        <v>50.76</v>
      </c>
      <c r="F33" s="341">
        <f>F34</f>
        <v>102</v>
      </c>
      <c r="G33" s="341">
        <f>G34</f>
        <v>50.76</v>
      </c>
      <c r="H33" s="120">
        <f t="shared" si="8"/>
        <v>100</v>
      </c>
      <c r="I33" s="120">
        <f>SUM(G33/F33*100)</f>
        <v>49.764705882352942</v>
      </c>
      <c r="J33" s="57"/>
    </row>
    <row r="34" spans="1:10" s="58" customFormat="1" ht="30" x14ac:dyDescent="0.2">
      <c r="A34" s="280"/>
      <c r="B34" s="281" t="s">
        <v>174</v>
      </c>
      <c r="C34" s="282"/>
      <c r="D34" s="283" t="s">
        <v>175</v>
      </c>
      <c r="E34" s="360">
        <f>E35</f>
        <v>50.76</v>
      </c>
      <c r="F34" s="360">
        <v>102</v>
      </c>
      <c r="G34" s="360">
        <f>G35</f>
        <v>50.76</v>
      </c>
      <c r="H34" s="114">
        <f t="shared" si="0"/>
        <v>100</v>
      </c>
      <c r="I34" s="114">
        <f>SUM(G34/F34*100)</f>
        <v>49.764705882352942</v>
      </c>
      <c r="J34" s="57"/>
    </row>
    <row r="35" spans="1:10" s="58" customFormat="1" x14ac:dyDescent="0.2">
      <c r="A35" s="62"/>
      <c r="B35" s="47" t="s">
        <v>176</v>
      </c>
      <c r="C35" s="1"/>
      <c r="D35" s="49" t="s">
        <v>177</v>
      </c>
      <c r="E35" s="354">
        <f>E36</f>
        <v>50.76</v>
      </c>
      <c r="F35" s="437"/>
      <c r="G35" s="354">
        <f>G36</f>
        <v>50.76</v>
      </c>
      <c r="H35" s="128">
        <f t="shared" si="0"/>
        <v>100</v>
      </c>
      <c r="I35" s="128"/>
      <c r="J35" s="57"/>
    </row>
    <row r="36" spans="1:10" s="61" customFormat="1" x14ac:dyDescent="0.2">
      <c r="A36" s="62"/>
      <c r="B36" s="47" t="s">
        <v>178</v>
      </c>
      <c r="C36" s="1"/>
      <c r="D36" s="49" t="s">
        <v>179</v>
      </c>
      <c r="E36" s="354">
        <v>50.76</v>
      </c>
      <c r="F36" s="437"/>
      <c r="G36" s="354">
        <v>50.76</v>
      </c>
      <c r="H36" s="128">
        <f t="shared" si="0"/>
        <v>100</v>
      </c>
      <c r="I36" s="128"/>
      <c r="J36" s="60"/>
    </row>
    <row r="37" spans="1:10" s="61" customFormat="1" x14ac:dyDescent="0.2">
      <c r="A37" s="58"/>
      <c r="B37" s="429"/>
      <c r="C37" s="430"/>
      <c r="D37" s="431"/>
      <c r="E37" s="432"/>
      <c r="F37" s="433"/>
      <c r="G37" s="432"/>
      <c r="H37" s="434"/>
      <c r="I37" s="434"/>
      <c r="J37" s="60"/>
    </row>
    <row r="38" spans="1:10" s="61" customFormat="1" x14ac:dyDescent="0.2">
      <c r="A38" s="121" t="s">
        <v>125</v>
      </c>
      <c r="B38" s="482" t="s">
        <v>241</v>
      </c>
      <c r="C38" s="483"/>
      <c r="D38" s="484"/>
      <c r="E38" s="361">
        <f t="shared" ref="E38:G39" si="11">SUM(E39)</f>
        <v>18036.509999999998</v>
      </c>
      <c r="F38" s="361">
        <f t="shared" si="11"/>
        <v>6760.92</v>
      </c>
      <c r="G38" s="361">
        <f t="shared" si="11"/>
        <v>5044.01</v>
      </c>
      <c r="H38" s="122">
        <f>SUM(G38/E38*100)</f>
        <v>27.96555431178205</v>
      </c>
      <c r="I38" s="122">
        <f>SUM(G38/F38*100)</f>
        <v>74.6053791495832</v>
      </c>
      <c r="J38" s="60"/>
    </row>
    <row r="39" spans="1:10" s="61" customFormat="1" x14ac:dyDescent="0.2">
      <c r="A39" s="123"/>
      <c r="B39" s="123" t="s">
        <v>126</v>
      </c>
      <c r="C39" s="123"/>
      <c r="D39" s="124" t="s">
        <v>31</v>
      </c>
      <c r="E39" s="362">
        <f t="shared" si="11"/>
        <v>18036.509999999998</v>
      </c>
      <c r="F39" s="362">
        <f t="shared" si="11"/>
        <v>6760.92</v>
      </c>
      <c r="G39" s="362">
        <f t="shared" si="11"/>
        <v>5044.01</v>
      </c>
      <c r="H39" s="125">
        <f>SUM(G39/E39*100)</f>
        <v>27.96555431178205</v>
      </c>
      <c r="I39" s="125">
        <f>SUM(G39/F39*100)</f>
        <v>74.6053791495832</v>
      </c>
      <c r="J39" s="60"/>
    </row>
    <row r="40" spans="1:10" s="61" customFormat="1" x14ac:dyDescent="0.2">
      <c r="A40" s="251"/>
      <c r="B40" s="251" t="s">
        <v>127</v>
      </c>
      <c r="C40" s="251"/>
      <c r="D40" s="252" t="s">
        <v>128</v>
      </c>
      <c r="E40" s="363">
        <f>E41</f>
        <v>18036.509999999998</v>
      </c>
      <c r="F40" s="363">
        <f>F41</f>
        <v>6760.92</v>
      </c>
      <c r="G40" s="363">
        <f>G41</f>
        <v>5044.01</v>
      </c>
      <c r="H40" s="129">
        <f>SUM(G40/E40*100)</f>
        <v>27.96555431178205</v>
      </c>
      <c r="I40" s="129"/>
      <c r="J40" s="60"/>
    </row>
    <row r="41" spans="1:10" s="61" customFormat="1" x14ac:dyDescent="0.2">
      <c r="A41" s="126"/>
      <c r="B41" s="126" t="s">
        <v>151</v>
      </c>
      <c r="C41" s="126"/>
      <c r="D41" s="127" t="s">
        <v>289</v>
      </c>
      <c r="E41" s="422">
        <v>18036.509999999998</v>
      </c>
      <c r="F41" s="441">
        <v>6760.92</v>
      </c>
      <c r="G41" s="422">
        <v>5044.01</v>
      </c>
      <c r="H41" s="301">
        <f t="shared" ref="H41:H43" si="12">SUM(G41/E41*100)</f>
        <v>27.96555431178205</v>
      </c>
      <c r="I41" s="301"/>
      <c r="J41" s="60"/>
    </row>
    <row r="42" spans="1:10" s="61" customFormat="1" x14ac:dyDescent="0.2">
      <c r="A42" s="303"/>
      <c r="B42" s="303" t="s">
        <v>234</v>
      </c>
      <c r="C42" s="303"/>
      <c r="D42" s="304" t="s">
        <v>235</v>
      </c>
      <c r="E42" s="364"/>
      <c r="F42" s="442"/>
      <c r="G42" s="364"/>
      <c r="H42" s="101"/>
      <c r="I42" s="101"/>
      <c r="J42" s="60"/>
    </row>
    <row r="43" spans="1:10" s="58" customFormat="1" x14ac:dyDescent="0.2">
      <c r="A43" s="488" t="s">
        <v>251</v>
      </c>
      <c r="B43" s="489"/>
      <c r="C43" s="489"/>
      <c r="D43" s="490"/>
      <c r="E43" s="365">
        <f>E6+E33+E38</f>
        <v>1231870.9300000002</v>
      </c>
      <c r="F43" s="365">
        <f>F6+F33+F38</f>
        <v>2825694.7199999997</v>
      </c>
      <c r="G43" s="365">
        <f>G6+G33+G38</f>
        <v>1229955.7399999998</v>
      </c>
      <c r="H43" s="302">
        <f t="shared" si="12"/>
        <v>99.84452997847751</v>
      </c>
      <c r="I43" s="302">
        <f>SUM(G43/F43*100)</f>
        <v>43.527552049217825</v>
      </c>
      <c r="J43" s="57"/>
    </row>
    <row r="44" spans="1:10" s="58" customFormat="1" x14ac:dyDescent="0.2">
      <c r="A44" s="63"/>
      <c r="B44" s="4"/>
      <c r="C44" s="4"/>
      <c r="D44" s="4"/>
      <c r="E44" s="4"/>
      <c r="F44" s="4"/>
      <c r="G44" s="4"/>
      <c r="H44" s="57"/>
      <c r="I44" s="57"/>
      <c r="J44" s="57"/>
    </row>
    <row r="45" spans="1:10" s="58" customFormat="1" ht="60" x14ac:dyDescent="0.2">
      <c r="A45" s="53" t="s">
        <v>20</v>
      </c>
      <c r="B45" s="53" t="s">
        <v>97</v>
      </c>
      <c r="C45" s="53"/>
      <c r="D45" s="7" t="s">
        <v>6</v>
      </c>
      <c r="E45" s="435" t="s">
        <v>304</v>
      </c>
      <c r="F45" s="435" t="s">
        <v>305</v>
      </c>
      <c r="G45" s="222" t="s">
        <v>303</v>
      </c>
      <c r="H45" s="53" t="s">
        <v>73</v>
      </c>
      <c r="I45" s="53" t="s">
        <v>73</v>
      </c>
      <c r="J45" s="57"/>
    </row>
    <row r="46" spans="1:10" s="58" customFormat="1" x14ac:dyDescent="0.2">
      <c r="A46" s="476">
        <v>1</v>
      </c>
      <c r="B46" s="476"/>
      <c r="C46" s="476"/>
      <c r="D46" s="476"/>
      <c r="E46" s="54">
        <v>2</v>
      </c>
      <c r="F46" s="59">
        <v>3</v>
      </c>
      <c r="G46" s="59">
        <v>4</v>
      </c>
      <c r="H46" s="54" t="s">
        <v>96</v>
      </c>
      <c r="I46" s="41" t="s">
        <v>95</v>
      </c>
      <c r="J46" s="57"/>
    </row>
    <row r="47" spans="1:10" s="58" customFormat="1" x14ac:dyDescent="0.2">
      <c r="A47" s="107">
        <v>3</v>
      </c>
      <c r="B47" s="485" t="s">
        <v>24</v>
      </c>
      <c r="C47" s="486"/>
      <c r="D47" s="487"/>
      <c r="E47" s="366">
        <f>E48+E58+E90+E94+E97</f>
        <v>1337912.51</v>
      </c>
      <c r="F47" s="366">
        <f>F48+F58+F94+F90+F97</f>
        <v>2771737.92</v>
      </c>
      <c r="G47" s="366">
        <f>G48+G58+G90+G94+G97</f>
        <v>1224327.1800000002</v>
      </c>
      <c r="H47" s="106">
        <f t="shared" ref="H47:H84" si="13">SUM(G47/E47*100)</f>
        <v>91.510257273848211</v>
      </c>
      <c r="I47" s="106">
        <f>SUM(G47/F47*100)</f>
        <v>44.171823431271605</v>
      </c>
      <c r="J47" s="57"/>
    </row>
    <row r="48" spans="1:10" s="58" customFormat="1" x14ac:dyDescent="0.2">
      <c r="A48" s="108"/>
      <c r="B48" s="134">
        <v>31</v>
      </c>
      <c r="C48" s="108"/>
      <c r="D48" s="135" t="s">
        <v>8</v>
      </c>
      <c r="E48" s="367">
        <f>E49+E53+E55</f>
        <v>1138988.05</v>
      </c>
      <c r="F48" s="352">
        <v>2310000</v>
      </c>
      <c r="G48" s="367">
        <f>G49+G53+G55</f>
        <v>1043497.9400000001</v>
      </c>
      <c r="H48" s="109">
        <f t="shared" si="13"/>
        <v>91.616232496908111</v>
      </c>
      <c r="I48" s="109">
        <f>SUM(G48/F48*100)</f>
        <v>45.173070995670997</v>
      </c>
      <c r="J48" s="57"/>
    </row>
    <row r="49" spans="1:10" s="61" customFormat="1" x14ac:dyDescent="0.2">
      <c r="A49" s="247"/>
      <c r="B49" s="254">
        <v>311</v>
      </c>
      <c r="C49" s="255"/>
      <c r="D49" s="247" t="s">
        <v>41</v>
      </c>
      <c r="E49" s="359">
        <f>E50+E51+E52</f>
        <v>954519.71</v>
      </c>
      <c r="F49" s="440"/>
      <c r="G49" s="359">
        <f>G50+G51+G52</f>
        <v>867349.94000000006</v>
      </c>
      <c r="H49" s="103">
        <f t="shared" si="13"/>
        <v>90.867682554192626</v>
      </c>
      <c r="I49" s="103"/>
      <c r="J49" s="60"/>
    </row>
    <row r="50" spans="1:10" s="66" customFormat="1" x14ac:dyDescent="0.2">
      <c r="A50" s="44"/>
      <c r="B50" s="43">
        <v>3111</v>
      </c>
      <c r="C50" s="44"/>
      <c r="D50" s="44" t="s">
        <v>62</v>
      </c>
      <c r="E50" s="368">
        <v>911393.77</v>
      </c>
      <c r="F50" s="443"/>
      <c r="G50" s="368">
        <v>827986.36</v>
      </c>
      <c r="H50" s="102">
        <f t="shared" si="13"/>
        <v>90.848367330840972</v>
      </c>
      <c r="I50" s="102"/>
      <c r="J50" s="65"/>
    </row>
    <row r="51" spans="1:10" s="66" customFormat="1" x14ac:dyDescent="0.2">
      <c r="A51" s="44"/>
      <c r="B51" s="43" t="s">
        <v>130</v>
      </c>
      <c r="C51" s="44"/>
      <c r="D51" s="44" t="s">
        <v>131</v>
      </c>
      <c r="E51" s="368">
        <v>33844.97</v>
      </c>
      <c r="F51" s="443"/>
      <c r="G51" s="368">
        <v>31242.52</v>
      </c>
      <c r="H51" s="102">
        <f t="shared" si="13"/>
        <v>92.310674230173646</v>
      </c>
      <c r="I51" s="102"/>
    </row>
    <row r="52" spans="1:10" s="66" customFormat="1" x14ac:dyDescent="0.2">
      <c r="A52" s="44"/>
      <c r="B52" s="43" t="s">
        <v>132</v>
      </c>
      <c r="C52" s="44"/>
      <c r="D52" s="44" t="s">
        <v>133</v>
      </c>
      <c r="E52" s="368">
        <v>9280.9699999999993</v>
      </c>
      <c r="F52" s="443"/>
      <c r="G52" s="368">
        <v>8121.06</v>
      </c>
      <c r="H52" s="102">
        <f t="shared" si="13"/>
        <v>87.502276162944185</v>
      </c>
      <c r="I52" s="102"/>
    </row>
    <row r="53" spans="1:10" s="66" customFormat="1" x14ac:dyDescent="0.2">
      <c r="A53" s="255"/>
      <c r="B53" s="256" t="s">
        <v>134</v>
      </c>
      <c r="C53" s="257"/>
      <c r="D53" s="257" t="s">
        <v>43</v>
      </c>
      <c r="E53" s="369">
        <f>E54</f>
        <v>32847.660000000003</v>
      </c>
      <c r="F53" s="444"/>
      <c r="G53" s="369">
        <f>G54</f>
        <v>38384.97</v>
      </c>
      <c r="H53" s="102">
        <f t="shared" si="13"/>
        <v>116.85754784359068</v>
      </c>
      <c r="I53" s="104"/>
    </row>
    <row r="54" spans="1:10" s="66" customFormat="1" x14ac:dyDescent="0.2">
      <c r="A54" s="44"/>
      <c r="B54" s="43" t="s">
        <v>74</v>
      </c>
      <c r="C54" s="44"/>
      <c r="D54" s="44" t="s">
        <v>43</v>
      </c>
      <c r="E54" s="368">
        <v>32847.660000000003</v>
      </c>
      <c r="F54" s="443"/>
      <c r="G54" s="368">
        <v>38384.97</v>
      </c>
      <c r="H54" s="102">
        <f t="shared" si="13"/>
        <v>116.85754784359068</v>
      </c>
      <c r="I54" s="102"/>
    </row>
    <row r="55" spans="1:10" s="66" customFormat="1" x14ac:dyDescent="0.2">
      <c r="A55" s="247"/>
      <c r="B55" s="238">
        <v>313</v>
      </c>
      <c r="C55" s="247"/>
      <c r="D55" s="247" t="s">
        <v>42</v>
      </c>
      <c r="E55" s="370">
        <f>E56+E57</f>
        <v>151620.68</v>
      </c>
      <c r="F55" s="445"/>
      <c r="G55" s="370">
        <f>G56+G57</f>
        <v>137763.03</v>
      </c>
      <c r="H55" s="103">
        <f t="shared" si="13"/>
        <v>90.860316679756352</v>
      </c>
      <c r="I55" s="131"/>
    </row>
    <row r="56" spans="1:10" s="58" customFormat="1" x14ac:dyDescent="0.2">
      <c r="A56" s="44"/>
      <c r="B56" s="47">
        <v>3132</v>
      </c>
      <c r="C56" s="44"/>
      <c r="D56" s="44" t="s">
        <v>63</v>
      </c>
      <c r="E56" s="371">
        <v>151620.68</v>
      </c>
      <c r="F56" s="446"/>
      <c r="G56" s="371">
        <v>137763.03</v>
      </c>
      <c r="H56" s="103">
        <f t="shared" si="13"/>
        <v>90.860316679756352</v>
      </c>
      <c r="I56" s="131"/>
    </row>
    <row r="57" spans="1:10" s="61" customFormat="1" ht="30" x14ac:dyDescent="0.2">
      <c r="A57" s="44"/>
      <c r="B57" s="47">
        <v>3133</v>
      </c>
      <c r="C57" s="44"/>
      <c r="D57" s="46" t="s">
        <v>64</v>
      </c>
      <c r="E57" s="371"/>
      <c r="F57" s="446"/>
      <c r="G57" s="371"/>
      <c r="H57" s="103" t="e">
        <f t="shared" si="13"/>
        <v>#DIV/0!</v>
      </c>
      <c r="I57" s="103"/>
    </row>
    <row r="58" spans="1:10" s="58" customFormat="1" x14ac:dyDescent="0.2">
      <c r="A58" s="108"/>
      <c r="B58" s="134">
        <v>32</v>
      </c>
      <c r="C58" s="108"/>
      <c r="D58" s="135" t="s">
        <v>9</v>
      </c>
      <c r="E58" s="367">
        <f>E59+E64+E71+E81+E83</f>
        <v>198380.68</v>
      </c>
      <c r="F58" s="352">
        <v>390758.92</v>
      </c>
      <c r="G58" s="367">
        <f>G59+G64+G71+G81+G83</f>
        <v>179310.15000000002</v>
      </c>
      <c r="H58" s="109">
        <f t="shared" si="13"/>
        <v>90.386901587392501</v>
      </c>
      <c r="I58" s="109">
        <f>SUM(G58/F58*100)</f>
        <v>45.887666492680459</v>
      </c>
    </row>
    <row r="59" spans="1:10" s="58" customFormat="1" x14ac:dyDescent="0.2">
      <c r="A59" s="247"/>
      <c r="B59" s="254">
        <v>321</v>
      </c>
      <c r="C59" s="247"/>
      <c r="D59" s="247" t="s">
        <v>44</v>
      </c>
      <c r="E59" s="359">
        <f>SUM(E60:E63)</f>
        <v>32250.640000000003</v>
      </c>
      <c r="F59" s="440"/>
      <c r="G59" s="359">
        <f>SUM(G60:G63)</f>
        <v>31492.31</v>
      </c>
      <c r="H59" s="103">
        <f t="shared" si="13"/>
        <v>97.648635810018021</v>
      </c>
      <c r="I59" s="103"/>
    </row>
    <row r="60" spans="1:10" s="67" customFormat="1" x14ac:dyDescent="0.2">
      <c r="A60" s="44"/>
      <c r="B60" s="43" t="s">
        <v>65</v>
      </c>
      <c r="C60" s="44"/>
      <c r="D60" s="44" t="s">
        <v>66</v>
      </c>
      <c r="E60" s="368">
        <v>6607.42</v>
      </c>
      <c r="F60" s="443"/>
      <c r="G60" s="368">
        <v>5670.45</v>
      </c>
      <c r="H60" s="103">
        <f t="shared" si="13"/>
        <v>85.819427249970488</v>
      </c>
      <c r="I60" s="103"/>
    </row>
    <row r="61" spans="1:10" s="58" customFormat="1" ht="30" x14ac:dyDescent="0.2">
      <c r="A61" s="44"/>
      <c r="B61" s="43" t="s">
        <v>67</v>
      </c>
      <c r="C61" s="44"/>
      <c r="D61" s="46" t="s">
        <v>48</v>
      </c>
      <c r="E61" s="368">
        <v>24236.77</v>
      </c>
      <c r="F61" s="443"/>
      <c r="G61" s="368">
        <v>23034.86</v>
      </c>
      <c r="H61" s="253">
        <f t="shared" si="13"/>
        <v>95.040964616984851</v>
      </c>
      <c r="I61" s="132"/>
    </row>
    <row r="62" spans="1:10" s="58" customFormat="1" x14ac:dyDescent="0.2">
      <c r="A62" s="44"/>
      <c r="B62" s="43" t="s">
        <v>135</v>
      </c>
      <c r="C62" s="44"/>
      <c r="D62" s="46" t="s">
        <v>49</v>
      </c>
      <c r="E62" s="368">
        <v>623.95000000000005</v>
      </c>
      <c r="F62" s="443"/>
      <c r="G62" s="368">
        <v>2142.5</v>
      </c>
      <c r="H62" s="253">
        <f t="shared" si="13"/>
        <v>343.37687314688674</v>
      </c>
      <c r="I62" s="132"/>
    </row>
    <row r="63" spans="1:10" s="58" customFormat="1" x14ac:dyDescent="0.2">
      <c r="A63" s="44"/>
      <c r="B63" s="43" t="s">
        <v>136</v>
      </c>
      <c r="C63" s="44"/>
      <c r="D63" s="46" t="s">
        <v>137</v>
      </c>
      <c r="E63" s="368">
        <v>782.5</v>
      </c>
      <c r="F63" s="443"/>
      <c r="G63" s="368">
        <v>644.5</v>
      </c>
      <c r="H63" s="253">
        <f t="shared" si="13"/>
        <v>82.364217252396159</v>
      </c>
      <c r="I63" s="132"/>
    </row>
    <row r="64" spans="1:10" s="58" customFormat="1" x14ac:dyDescent="0.2">
      <c r="A64" s="247"/>
      <c r="B64" s="254">
        <v>322</v>
      </c>
      <c r="C64" s="247"/>
      <c r="D64" s="247" t="s">
        <v>45</v>
      </c>
      <c r="E64" s="357">
        <f>SUM(E65:E70)</f>
        <v>81623.27</v>
      </c>
      <c r="F64" s="438"/>
      <c r="G64" s="357">
        <f>SUM(G65:G70)</f>
        <v>82103.310000000012</v>
      </c>
      <c r="H64" s="103">
        <f t="shared" si="13"/>
        <v>100.58811659959225</v>
      </c>
      <c r="I64" s="103"/>
    </row>
    <row r="65" spans="1:9" s="58" customFormat="1" x14ac:dyDescent="0.2">
      <c r="A65" s="44"/>
      <c r="B65" s="43" t="s">
        <v>68</v>
      </c>
      <c r="C65" s="44"/>
      <c r="D65" s="44" t="s">
        <v>52</v>
      </c>
      <c r="E65" s="358">
        <v>7361.7</v>
      </c>
      <c r="F65" s="439"/>
      <c r="G65" s="358">
        <v>13687.32</v>
      </c>
      <c r="H65" s="103">
        <f t="shared" si="13"/>
        <v>185.92607685724764</v>
      </c>
      <c r="I65" s="103"/>
    </row>
    <row r="66" spans="1:9" s="58" customFormat="1" x14ac:dyDescent="0.2">
      <c r="A66" s="44"/>
      <c r="B66" s="43" t="s">
        <v>138</v>
      </c>
      <c r="C66" s="44"/>
      <c r="D66" s="44" t="s">
        <v>53</v>
      </c>
      <c r="E66" s="358">
        <v>59632.89</v>
      </c>
      <c r="F66" s="439"/>
      <c r="G66" s="358">
        <v>53870.51</v>
      </c>
      <c r="H66" s="103">
        <f t="shared" si="13"/>
        <v>90.336909715427183</v>
      </c>
      <c r="I66" s="103"/>
    </row>
    <row r="67" spans="1:9" s="67" customFormat="1" x14ac:dyDescent="0.2">
      <c r="A67" s="44"/>
      <c r="B67" s="43" t="s">
        <v>69</v>
      </c>
      <c r="C67" s="44"/>
      <c r="D67" s="44" t="s">
        <v>70</v>
      </c>
      <c r="E67" s="358">
        <v>10174.549999999999</v>
      </c>
      <c r="F67" s="439"/>
      <c r="G67" s="358">
        <v>11886.74</v>
      </c>
      <c r="H67" s="103">
        <f t="shared" si="13"/>
        <v>116.82816439056273</v>
      </c>
      <c r="I67" s="103"/>
    </row>
    <row r="68" spans="1:9" s="58" customFormat="1" ht="30" x14ac:dyDescent="0.2">
      <c r="A68" s="44"/>
      <c r="B68" s="43" t="s">
        <v>71</v>
      </c>
      <c r="C68" s="44"/>
      <c r="D68" s="46" t="s">
        <v>72</v>
      </c>
      <c r="E68" s="358">
        <v>2003.09</v>
      </c>
      <c r="F68" s="439"/>
      <c r="G68" s="358">
        <v>2156.65</v>
      </c>
      <c r="H68" s="253">
        <f t="shared" si="13"/>
        <v>107.66615578930553</v>
      </c>
      <c r="I68" s="132"/>
    </row>
    <row r="69" spans="1:9" s="58" customFormat="1" x14ac:dyDescent="0.2">
      <c r="A69" s="44"/>
      <c r="B69" s="43" t="s">
        <v>139</v>
      </c>
      <c r="C69" s="44"/>
      <c r="D69" s="46" t="s">
        <v>50</v>
      </c>
      <c r="E69" s="358">
        <v>2024.44</v>
      </c>
      <c r="F69" s="439"/>
      <c r="G69" s="358">
        <v>224.49</v>
      </c>
      <c r="H69" s="253">
        <f t="shared" si="13"/>
        <v>11.088992511509357</v>
      </c>
      <c r="I69" s="132"/>
    </row>
    <row r="70" spans="1:9" s="58" customFormat="1" x14ac:dyDescent="0.2">
      <c r="A70" s="44"/>
      <c r="B70" s="43" t="s">
        <v>140</v>
      </c>
      <c r="C70" s="44"/>
      <c r="D70" s="46" t="s">
        <v>141</v>
      </c>
      <c r="E70" s="358">
        <v>426.6</v>
      </c>
      <c r="F70" s="439"/>
      <c r="G70" s="358">
        <v>277.60000000000002</v>
      </c>
      <c r="H70" s="253">
        <f t="shared" si="13"/>
        <v>65.072667604313168</v>
      </c>
      <c r="I70" s="132"/>
    </row>
    <row r="71" spans="1:9" s="58" customFormat="1" ht="15.75" customHeight="1" x14ac:dyDescent="0.2">
      <c r="A71" s="247"/>
      <c r="B71" s="244">
        <v>323</v>
      </c>
      <c r="C71" s="237"/>
      <c r="D71" s="258" t="s">
        <v>39</v>
      </c>
      <c r="E71" s="359">
        <f>SUM(E72:E80)</f>
        <v>70549.160000000018</v>
      </c>
      <c r="F71" s="440"/>
      <c r="G71" s="359">
        <f>SUM(G72:G80)</f>
        <v>56610.49</v>
      </c>
      <c r="H71" s="103">
        <f t="shared" si="13"/>
        <v>80.242613802914136</v>
      </c>
      <c r="I71" s="103"/>
    </row>
    <row r="72" spans="1:9" s="58" customFormat="1" ht="15.75" customHeight="1" x14ac:dyDescent="0.2">
      <c r="A72" s="44"/>
      <c r="B72" s="50" t="s">
        <v>75</v>
      </c>
      <c r="C72" s="62"/>
      <c r="D72" s="48" t="s">
        <v>76</v>
      </c>
      <c r="E72" s="368">
        <v>42360.25</v>
      </c>
      <c r="F72" s="443"/>
      <c r="G72" s="368">
        <v>40715.71</v>
      </c>
      <c r="H72" s="103">
        <f t="shared" si="13"/>
        <v>96.117728294804678</v>
      </c>
      <c r="I72" s="103"/>
    </row>
    <row r="73" spans="1:9" s="58" customFormat="1" ht="15.75" customHeight="1" x14ac:dyDescent="0.2">
      <c r="A73" s="44"/>
      <c r="B73" s="50" t="s">
        <v>77</v>
      </c>
      <c r="C73" s="62"/>
      <c r="D73" s="48" t="s">
        <v>78</v>
      </c>
      <c r="E73" s="368">
        <v>14349.03</v>
      </c>
      <c r="F73" s="443"/>
      <c r="G73" s="368">
        <v>5984.04</v>
      </c>
      <c r="H73" s="103">
        <f t="shared" si="13"/>
        <v>41.703446156290703</v>
      </c>
      <c r="I73" s="103"/>
    </row>
    <row r="74" spans="1:9" s="58" customFormat="1" ht="15.75" customHeight="1" x14ac:dyDescent="0.2">
      <c r="A74" s="44"/>
      <c r="B74" s="50">
        <v>3233</v>
      </c>
      <c r="C74" s="62"/>
      <c r="D74" s="48" t="s">
        <v>142</v>
      </c>
      <c r="E74" s="368">
        <v>746.55</v>
      </c>
      <c r="F74" s="443"/>
      <c r="G74" s="368">
        <v>0</v>
      </c>
      <c r="H74" s="103">
        <f t="shared" si="13"/>
        <v>0</v>
      </c>
      <c r="I74" s="103"/>
    </row>
    <row r="75" spans="1:9" s="58" customFormat="1" ht="15.75" customHeight="1" x14ac:dyDescent="0.2">
      <c r="A75" s="44"/>
      <c r="B75" s="50" t="s">
        <v>79</v>
      </c>
      <c r="C75" s="62"/>
      <c r="D75" s="48" t="s">
        <v>80</v>
      </c>
      <c r="E75" s="368">
        <v>4140.12</v>
      </c>
      <c r="F75" s="443"/>
      <c r="G75" s="368">
        <v>2908.84</v>
      </c>
      <c r="H75" s="103">
        <f t="shared" si="13"/>
        <v>70.259799232872481</v>
      </c>
      <c r="I75" s="103"/>
    </row>
    <row r="76" spans="1:9" s="58" customFormat="1" ht="15.75" customHeight="1" x14ac:dyDescent="0.2">
      <c r="A76" s="44"/>
      <c r="B76" s="50">
        <v>3235</v>
      </c>
      <c r="C76" s="62"/>
      <c r="D76" s="48" t="s">
        <v>57</v>
      </c>
      <c r="E76" s="368">
        <v>461.76</v>
      </c>
      <c r="F76" s="443"/>
      <c r="G76" s="368">
        <v>414.06</v>
      </c>
      <c r="H76" s="103">
        <f t="shared" si="13"/>
        <v>89.669958419958419</v>
      </c>
      <c r="I76" s="103"/>
    </row>
    <row r="77" spans="1:9" s="58" customFormat="1" ht="15.75" customHeight="1" x14ac:dyDescent="0.2">
      <c r="A77" s="44"/>
      <c r="B77" s="50">
        <v>3236</v>
      </c>
      <c r="C77" s="62"/>
      <c r="D77" s="48" t="s">
        <v>54</v>
      </c>
      <c r="E77" s="368">
        <v>3688.16</v>
      </c>
      <c r="F77" s="443"/>
      <c r="G77" s="368">
        <v>3895.82</v>
      </c>
      <c r="H77" s="103">
        <f t="shared" si="13"/>
        <v>105.63044987202292</v>
      </c>
      <c r="I77" s="103"/>
    </row>
    <row r="78" spans="1:9" s="58" customFormat="1" ht="15.75" customHeight="1" x14ac:dyDescent="0.2">
      <c r="A78" s="44"/>
      <c r="B78" s="50">
        <v>3237</v>
      </c>
      <c r="C78" s="62"/>
      <c r="D78" s="48" t="s">
        <v>55</v>
      </c>
      <c r="E78" s="368">
        <v>1905.22</v>
      </c>
      <c r="F78" s="443"/>
      <c r="G78" s="368">
        <v>1009.94</v>
      </c>
      <c r="H78" s="103">
        <f t="shared" si="13"/>
        <v>53.009101311134678</v>
      </c>
      <c r="I78" s="103"/>
    </row>
    <row r="79" spans="1:9" s="61" customFormat="1" ht="15.75" customHeight="1" x14ac:dyDescent="0.2">
      <c r="A79" s="44"/>
      <c r="B79" s="50" t="s">
        <v>81</v>
      </c>
      <c r="C79" s="62"/>
      <c r="D79" s="48" t="s">
        <v>82</v>
      </c>
      <c r="E79" s="368">
        <v>1163.08</v>
      </c>
      <c r="F79" s="443"/>
      <c r="G79" s="368">
        <v>1163.08</v>
      </c>
      <c r="H79" s="103">
        <f t="shared" si="13"/>
        <v>100</v>
      </c>
      <c r="I79" s="103"/>
    </row>
    <row r="80" spans="1:9" s="58" customFormat="1" x14ac:dyDescent="0.2">
      <c r="A80" s="44"/>
      <c r="B80" s="50" t="s">
        <v>83</v>
      </c>
      <c r="C80" s="62"/>
      <c r="D80" s="48" t="s">
        <v>56</v>
      </c>
      <c r="E80" s="368">
        <v>1734.99</v>
      </c>
      <c r="F80" s="443"/>
      <c r="G80" s="368">
        <v>519</v>
      </c>
      <c r="H80" s="102">
        <f t="shared" si="13"/>
        <v>29.913717081942835</v>
      </c>
      <c r="I80" s="102"/>
    </row>
    <row r="81" spans="1:9" s="58" customFormat="1" x14ac:dyDescent="0.2">
      <c r="A81" s="255"/>
      <c r="B81" s="259">
        <v>324</v>
      </c>
      <c r="C81" s="260"/>
      <c r="D81" s="261" t="s">
        <v>90</v>
      </c>
      <c r="E81" s="369">
        <f>E82</f>
        <v>0</v>
      </c>
      <c r="F81" s="444"/>
      <c r="G81" s="369">
        <f>G82</f>
        <v>0</v>
      </c>
      <c r="H81" s="102" t="e">
        <f t="shared" si="13"/>
        <v>#DIV/0!</v>
      </c>
      <c r="I81" s="104"/>
    </row>
    <row r="82" spans="1:9" s="58" customFormat="1" x14ac:dyDescent="0.2">
      <c r="A82" s="44"/>
      <c r="B82" s="50">
        <v>3241</v>
      </c>
      <c r="C82" s="62"/>
      <c r="D82" s="48" t="s">
        <v>90</v>
      </c>
      <c r="E82" s="368"/>
      <c r="F82" s="443"/>
      <c r="G82" s="368"/>
      <c r="H82" s="102" t="e">
        <f t="shared" si="13"/>
        <v>#DIV/0!</v>
      </c>
      <c r="I82" s="102"/>
    </row>
    <row r="83" spans="1:9" s="58" customFormat="1" ht="15.75" customHeight="1" x14ac:dyDescent="0.2">
      <c r="A83" s="247"/>
      <c r="B83" s="244">
        <v>329</v>
      </c>
      <c r="C83" s="237"/>
      <c r="D83" s="258" t="s">
        <v>46</v>
      </c>
      <c r="E83" s="359">
        <f>SUM(E84:E89)</f>
        <v>13957.61</v>
      </c>
      <c r="F83" s="440"/>
      <c r="G83" s="359">
        <f>SUM(G84:G89)</f>
        <v>9104.0400000000009</v>
      </c>
      <c r="H83" s="103">
        <f t="shared" si="13"/>
        <v>65.226353222364011</v>
      </c>
      <c r="I83" s="103"/>
    </row>
    <row r="84" spans="1:9" s="58" customFormat="1" x14ac:dyDescent="0.2">
      <c r="A84" s="44"/>
      <c r="B84" s="50">
        <v>3292</v>
      </c>
      <c r="C84" s="62"/>
      <c r="D84" s="49" t="s">
        <v>194</v>
      </c>
      <c r="E84" s="368">
        <v>3357.5</v>
      </c>
      <c r="F84" s="443"/>
      <c r="G84" s="368">
        <v>3865.1</v>
      </c>
      <c r="H84" s="103">
        <f t="shared" si="13"/>
        <v>115.11839166046165</v>
      </c>
      <c r="I84" s="103"/>
    </row>
    <row r="85" spans="1:9" s="58" customFormat="1" ht="15.75" customHeight="1" x14ac:dyDescent="0.2">
      <c r="A85" s="44"/>
      <c r="B85" s="50" t="s">
        <v>84</v>
      </c>
      <c r="C85" s="62"/>
      <c r="D85" s="48" t="s">
        <v>85</v>
      </c>
      <c r="E85" s="368">
        <v>32.869999999999997</v>
      </c>
      <c r="F85" s="443"/>
      <c r="G85" s="368">
        <v>720.37</v>
      </c>
      <c r="H85" s="103">
        <f>SUM(G85/E85*100)</f>
        <v>2191.5728627928202</v>
      </c>
      <c r="I85" s="103"/>
    </row>
    <row r="86" spans="1:9" s="58" customFormat="1" ht="15.75" customHeight="1" x14ac:dyDescent="0.2">
      <c r="A86" s="44"/>
      <c r="B86" s="50">
        <v>3294</v>
      </c>
      <c r="C86" s="62"/>
      <c r="D86" s="48" t="s">
        <v>195</v>
      </c>
      <c r="E86" s="368">
        <v>125</v>
      </c>
      <c r="F86" s="443"/>
      <c r="G86" s="368">
        <v>140</v>
      </c>
      <c r="H86" s="103">
        <f>SUM(G86/E86*100)</f>
        <v>112.00000000000001</v>
      </c>
      <c r="I86" s="103"/>
    </row>
    <row r="87" spans="1:9" s="61" customFormat="1" ht="15.75" customHeight="1" x14ac:dyDescent="0.2">
      <c r="A87" s="44"/>
      <c r="B87" s="55">
        <v>3295</v>
      </c>
      <c r="C87" s="62"/>
      <c r="D87" s="56" t="s">
        <v>86</v>
      </c>
      <c r="E87" s="368">
        <v>2664</v>
      </c>
      <c r="F87" s="443"/>
      <c r="G87" s="368">
        <v>2536.59</v>
      </c>
      <c r="H87" s="103">
        <f>SUM(G87/E87*100)</f>
        <v>95.217342342342349</v>
      </c>
      <c r="I87" s="103"/>
    </row>
    <row r="88" spans="1:9" s="61" customFormat="1" ht="15.75" customHeight="1" x14ac:dyDescent="0.2">
      <c r="A88" s="44"/>
      <c r="B88" s="55">
        <v>3296</v>
      </c>
      <c r="C88" s="62"/>
      <c r="D88" s="56" t="s">
        <v>225</v>
      </c>
      <c r="E88" s="368"/>
      <c r="F88" s="443"/>
      <c r="G88" s="368"/>
      <c r="H88" s="103" t="e">
        <f>SUM(G88/E88*100)</f>
        <v>#DIV/0!</v>
      </c>
      <c r="I88" s="103"/>
    </row>
    <row r="89" spans="1:9" s="61" customFormat="1" ht="15.75" customHeight="1" x14ac:dyDescent="0.2">
      <c r="A89" s="44"/>
      <c r="B89" s="55" t="s">
        <v>87</v>
      </c>
      <c r="C89" s="62"/>
      <c r="D89" s="56" t="s">
        <v>46</v>
      </c>
      <c r="E89" s="368">
        <v>7778.24</v>
      </c>
      <c r="F89" s="443"/>
      <c r="G89" s="368">
        <v>1841.98</v>
      </c>
      <c r="H89" s="102">
        <f t="shared" ref="H89:H113" si="14">SUM(G89/E89*100)</f>
        <v>23.681192660550458</v>
      </c>
      <c r="I89" s="102"/>
    </row>
    <row r="90" spans="1:9" s="61" customFormat="1" ht="15.75" customHeight="1" x14ac:dyDescent="0.2">
      <c r="A90" s="108"/>
      <c r="B90" s="134">
        <v>34</v>
      </c>
      <c r="C90" s="108"/>
      <c r="D90" s="135" t="s">
        <v>12</v>
      </c>
      <c r="E90" s="367">
        <f>E91</f>
        <v>492.82</v>
      </c>
      <c r="F90" s="352">
        <v>785</v>
      </c>
      <c r="G90" s="367">
        <f>G91</f>
        <v>373.73</v>
      </c>
      <c r="H90" s="109">
        <f t="shared" ref="H90:H93" si="15">SUM(G90/E90*100)</f>
        <v>75.834990463049394</v>
      </c>
      <c r="I90" s="109">
        <f>SUM(G90/F90*100)</f>
        <v>47.608917197452236</v>
      </c>
    </row>
    <row r="91" spans="1:9" s="61" customFormat="1" ht="15.75" customHeight="1" x14ac:dyDescent="0.2">
      <c r="A91" s="247"/>
      <c r="B91" s="244">
        <v>343</v>
      </c>
      <c r="C91" s="237"/>
      <c r="D91" s="258" t="s">
        <v>47</v>
      </c>
      <c r="E91" s="359">
        <f>E92+E93</f>
        <v>492.82</v>
      </c>
      <c r="F91" s="440"/>
      <c r="G91" s="359">
        <f>G92+G93</f>
        <v>373.73</v>
      </c>
      <c r="H91" s="103">
        <f t="shared" si="15"/>
        <v>75.834990463049394</v>
      </c>
      <c r="I91" s="103"/>
    </row>
    <row r="92" spans="1:9" s="61" customFormat="1" ht="15.75" customHeight="1" x14ac:dyDescent="0.2">
      <c r="A92" s="44"/>
      <c r="B92" s="50" t="s">
        <v>88</v>
      </c>
      <c r="C92" s="62"/>
      <c r="D92" s="48" t="s">
        <v>89</v>
      </c>
      <c r="E92" s="368">
        <v>492.82</v>
      </c>
      <c r="F92" s="443"/>
      <c r="G92" s="368">
        <v>373.26</v>
      </c>
      <c r="H92" s="102">
        <f t="shared" si="15"/>
        <v>75.739620956941678</v>
      </c>
      <c r="I92" s="132"/>
    </row>
    <row r="93" spans="1:9" s="61" customFormat="1" ht="15.75" customHeight="1" x14ac:dyDescent="0.2">
      <c r="A93" s="44"/>
      <c r="B93" s="50">
        <v>3433</v>
      </c>
      <c r="C93" s="62"/>
      <c r="D93" s="48" t="s">
        <v>196</v>
      </c>
      <c r="E93" s="368"/>
      <c r="F93" s="443"/>
      <c r="G93" s="368">
        <v>0.47</v>
      </c>
      <c r="H93" s="102" t="e">
        <f t="shared" si="15"/>
        <v>#DIV/0!</v>
      </c>
      <c r="I93" s="132"/>
    </row>
    <row r="94" spans="1:9" s="58" customFormat="1" ht="33" customHeight="1" x14ac:dyDescent="0.2">
      <c r="A94" s="108"/>
      <c r="B94" s="134" t="s">
        <v>185</v>
      </c>
      <c r="C94" s="108"/>
      <c r="D94" s="284" t="s">
        <v>186</v>
      </c>
      <c r="E94" s="367">
        <f>E95</f>
        <v>50.96</v>
      </c>
      <c r="F94" s="352">
        <v>69150</v>
      </c>
      <c r="G94" s="367">
        <f>G95</f>
        <v>101.36</v>
      </c>
      <c r="H94" s="109">
        <f t="shared" si="14"/>
        <v>198.90109890109892</v>
      </c>
      <c r="I94" s="109">
        <f>SUM(G94/F94*100)</f>
        <v>0.14657989877078814</v>
      </c>
    </row>
    <row r="95" spans="1:9" s="67" customFormat="1" x14ac:dyDescent="0.2">
      <c r="A95" s="247"/>
      <c r="B95" s="244">
        <v>372</v>
      </c>
      <c r="C95" s="237"/>
      <c r="D95" s="258" t="s">
        <v>187</v>
      </c>
      <c r="E95" s="359">
        <f>E96</f>
        <v>50.96</v>
      </c>
      <c r="F95" s="440"/>
      <c r="G95" s="359">
        <f>G96</f>
        <v>101.36</v>
      </c>
      <c r="H95" s="103">
        <f t="shared" si="14"/>
        <v>198.90109890109892</v>
      </c>
      <c r="I95" s="103"/>
    </row>
    <row r="96" spans="1:9" s="61" customFormat="1" x14ac:dyDescent="0.2">
      <c r="A96" s="44"/>
      <c r="B96" s="50">
        <v>3722</v>
      </c>
      <c r="C96" s="62"/>
      <c r="D96" s="48" t="s">
        <v>188</v>
      </c>
      <c r="E96" s="368">
        <v>50.96</v>
      </c>
      <c r="F96" s="443"/>
      <c r="G96" s="368">
        <v>101.36</v>
      </c>
      <c r="H96" s="102">
        <f t="shared" si="14"/>
        <v>198.90109890109892</v>
      </c>
      <c r="I96" s="132"/>
    </row>
    <row r="97" spans="1:9" s="61" customFormat="1" x14ac:dyDescent="0.2">
      <c r="A97" s="108"/>
      <c r="B97" s="134" t="s">
        <v>220</v>
      </c>
      <c r="C97" s="108"/>
      <c r="D97" s="284" t="s">
        <v>221</v>
      </c>
      <c r="E97" s="367">
        <f>E98</f>
        <v>0</v>
      </c>
      <c r="F97" s="352">
        <v>1044</v>
      </c>
      <c r="G97" s="367">
        <f>G98</f>
        <v>1044</v>
      </c>
      <c r="H97" s="109" t="e">
        <f t="shared" ref="H97:H99" si="16">SUM(G97/E97*100)</f>
        <v>#DIV/0!</v>
      </c>
      <c r="I97" s="109">
        <f>SUM(G97/F97*100)</f>
        <v>100</v>
      </c>
    </row>
    <row r="98" spans="1:9" s="61" customFormat="1" x14ac:dyDescent="0.2">
      <c r="A98" s="247"/>
      <c r="B98" s="244">
        <v>381</v>
      </c>
      <c r="C98" s="237"/>
      <c r="D98" s="258" t="s">
        <v>213</v>
      </c>
      <c r="E98" s="359">
        <f>E99</f>
        <v>0</v>
      </c>
      <c r="F98" s="440"/>
      <c r="G98" s="359">
        <f>G99</f>
        <v>1044</v>
      </c>
      <c r="H98" s="103" t="e">
        <f t="shared" si="16"/>
        <v>#DIV/0!</v>
      </c>
      <c r="I98" s="103"/>
    </row>
    <row r="99" spans="1:9" s="61" customFormat="1" x14ac:dyDescent="0.2">
      <c r="A99" s="44"/>
      <c r="B99" s="50">
        <v>3812</v>
      </c>
      <c r="C99" s="62"/>
      <c r="D99" s="48" t="s">
        <v>222</v>
      </c>
      <c r="E99" s="368"/>
      <c r="F99" s="443"/>
      <c r="G99" s="368">
        <v>1044</v>
      </c>
      <c r="H99" s="102" t="e">
        <f t="shared" si="16"/>
        <v>#DIV/0!</v>
      </c>
      <c r="I99" s="132"/>
    </row>
    <row r="100" spans="1:9" s="58" customFormat="1" x14ac:dyDescent="0.2">
      <c r="A100" s="105">
        <v>4</v>
      </c>
      <c r="B100" s="485" t="s">
        <v>13</v>
      </c>
      <c r="C100" s="486"/>
      <c r="D100" s="487"/>
      <c r="E100" s="372">
        <f>E101+E110</f>
        <v>99210.12</v>
      </c>
      <c r="F100" s="372">
        <f>F101+F110</f>
        <v>53956.800000000003</v>
      </c>
      <c r="G100" s="372">
        <f>G101+G110</f>
        <v>10890.4</v>
      </c>
      <c r="H100" s="106">
        <f t="shared" si="14"/>
        <v>10.977105964593129</v>
      </c>
      <c r="I100" s="106">
        <f>SUM(G100/F100*100)</f>
        <v>20.183554250808054</v>
      </c>
    </row>
    <row r="101" spans="1:9" s="58" customFormat="1" x14ac:dyDescent="0.2">
      <c r="A101" s="108"/>
      <c r="B101" s="134">
        <v>42</v>
      </c>
      <c r="C101" s="108"/>
      <c r="D101" s="135" t="s">
        <v>10</v>
      </c>
      <c r="E101" s="367">
        <f>E102+E108</f>
        <v>17464.099999999999</v>
      </c>
      <c r="F101" s="352">
        <v>43956.800000000003</v>
      </c>
      <c r="G101" s="367">
        <f>G102+G108</f>
        <v>7646.65</v>
      </c>
      <c r="H101" s="109">
        <f t="shared" si="14"/>
        <v>43.784964584490474</v>
      </c>
      <c r="I101" s="109">
        <f>SUM(G101/F101*100)</f>
        <v>17.395829541731882</v>
      </c>
    </row>
    <row r="102" spans="1:9" s="68" customFormat="1" x14ac:dyDescent="0.2">
      <c r="A102" s="255"/>
      <c r="B102" s="254">
        <v>422</v>
      </c>
      <c r="C102" s="255"/>
      <c r="D102" s="247" t="s">
        <v>40</v>
      </c>
      <c r="E102" s="359">
        <f>SUM(E103:E107)</f>
        <v>17304.129999999997</v>
      </c>
      <c r="F102" s="440"/>
      <c r="G102" s="359">
        <f>SUM(G103:G107)</f>
        <v>7409.25</v>
      </c>
      <c r="H102" s="103">
        <f t="shared" si="14"/>
        <v>42.817812857393008</v>
      </c>
      <c r="I102" s="103"/>
    </row>
    <row r="103" spans="1:9" s="69" customFormat="1" x14ac:dyDescent="0.2">
      <c r="A103" s="44"/>
      <c r="B103" s="43" t="s">
        <v>93</v>
      </c>
      <c r="C103" s="44"/>
      <c r="D103" s="44" t="s">
        <v>94</v>
      </c>
      <c r="E103" s="368">
        <v>14702.3</v>
      </c>
      <c r="F103" s="443"/>
      <c r="G103" s="368">
        <v>2881.67</v>
      </c>
      <c r="H103" s="253">
        <f t="shared" si="14"/>
        <v>19.600130591812167</v>
      </c>
      <c r="I103" s="132"/>
    </row>
    <row r="104" spans="1:9" s="58" customFormat="1" ht="18" hidden="1" customHeight="1" x14ac:dyDescent="0.2">
      <c r="A104" s="45"/>
      <c r="B104" s="51" t="s">
        <v>91</v>
      </c>
      <c r="C104" s="64"/>
      <c r="D104" s="48" t="s">
        <v>92</v>
      </c>
      <c r="E104" s="354"/>
      <c r="F104" s="437"/>
      <c r="G104" s="354"/>
      <c r="H104" s="253" t="e">
        <f t="shared" si="14"/>
        <v>#DIV/0!</v>
      </c>
      <c r="I104" s="132"/>
    </row>
    <row r="105" spans="1:9" s="58" customFormat="1" ht="18" customHeight="1" x14ac:dyDescent="0.2">
      <c r="A105" s="45"/>
      <c r="B105" s="51" t="s">
        <v>143</v>
      </c>
      <c r="C105" s="64"/>
      <c r="D105" s="48" t="s">
        <v>144</v>
      </c>
      <c r="E105" s="354"/>
      <c r="F105" s="437"/>
      <c r="G105" s="354">
        <v>3178.75</v>
      </c>
      <c r="H105" s="253" t="e">
        <f t="shared" si="14"/>
        <v>#DIV/0!</v>
      </c>
      <c r="I105" s="132"/>
    </row>
    <row r="106" spans="1:9" s="58" customFormat="1" ht="18" hidden="1" customHeight="1" x14ac:dyDescent="0.2">
      <c r="A106" s="45"/>
      <c r="B106" s="51" t="s">
        <v>145</v>
      </c>
      <c r="C106" s="64"/>
      <c r="D106" s="48" t="s">
        <v>146</v>
      </c>
      <c r="E106" s="354"/>
      <c r="F106" s="437"/>
      <c r="G106" s="354"/>
      <c r="H106" s="253" t="e">
        <f t="shared" si="14"/>
        <v>#DIV/0!</v>
      </c>
      <c r="I106" s="132"/>
    </row>
    <row r="107" spans="1:9" s="58" customFormat="1" ht="18" customHeight="1" x14ac:dyDescent="0.2">
      <c r="A107" s="45"/>
      <c r="B107" s="51" t="s">
        <v>223</v>
      </c>
      <c r="C107" s="64"/>
      <c r="D107" s="48" t="s">
        <v>205</v>
      </c>
      <c r="E107" s="354">
        <v>2601.83</v>
      </c>
      <c r="F107" s="437"/>
      <c r="G107" s="354">
        <v>1348.83</v>
      </c>
      <c r="H107" s="253">
        <f t="shared" si="14"/>
        <v>51.84158842045791</v>
      </c>
      <c r="I107" s="132"/>
    </row>
    <row r="108" spans="1:9" s="58" customFormat="1" ht="18" customHeight="1" x14ac:dyDescent="0.2">
      <c r="A108" s="255"/>
      <c r="B108" s="262" t="s">
        <v>147</v>
      </c>
      <c r="C108" s="260"/>
      <c r="D108" s="261" t="s">
        <v>148</v>
      </c>
      <c r="E108" s="373">
        <f>E109</f>
        <v>159.97</v>
      </c>
      <c r="F108" s="447"/>
      <c r="G108" s="373">
        <f>G109</f>
        <v>237.4</v>
      </c>
      <c r="H108" s="253">
        <f t="shared" ref="H108:H110" si="17">SUM(G108/E108*100)</f>
        <v>148.40282552978684</v>
      </c>
      <c r="I108" s="133"/>
    </row>
    <row r="109" spans="1:9" s="58" customFormat="1" ht="18" customHeight="1" x14ac:dyDescent="0.2">
      <c r="A109" s="45"/>
      <c r="B109" s="51" t="s">
        <v>149</v>
      </c>
      <c r="C109" s="64"/>
      <c r="D109" s="48" t="s">
        <v>150</v>
      </c>
      <c r="E109" s="354">
        <v>159.97</v>
      </c>
      <c r="F109" s="437"/>
      <c r="G109" s="354">
        <v>237.4</v>
      </c>
      <c r="H109" s="253">
        <f t="shared" si="17"/>
        <v>148.40282552978684</v>
      </c>
      <c r="I109" s="132"/>
    </row>
    <row r="110" spans="1:9" s="58" customFormat="1" ht="18" customHeight="1" x14ac:dyDescent="0.2">
      <c r="A110" s="108"/>
      <c r="B110" s="134" t="s">
        <v>180</v>
      </c>
      <c r="C110" s="108"/>
      <c r="D110" s="135" t="s">
        <v>181</v>
      </c>
      <c r="E110" s="367">
        <f>E111</f>
        <v>81746.02</v>
      </c>
      <c r="F110" s="352">
        <v>10000</v>
      </c>
      <c r="G110" s="367">
        <f>G111</f>
        <v>3243.75</v>
      </c>
      <c r="H110" s="109">
        <f t="shared" si="17"/>
        <v>3.9680830944430077</v>
      </c>
      <c r="I110" s="109">
        <f>SUM(G110/F110*100)</f>
        <v>32.4375</v>
      </c>
    </row>
    <row r="111" spans="1:9" s="58" customFormat="1" ht="18.75" customHeight="1" x14ac:dyDescent="0.2">
      <c r="A111" s="255"/>
      <c r="B111" s="262" t="s">
        <v>182</v>
      </c>
      <c r="C111" s="260"/>
      <c r="D111" s="261" t="s">
        <v>184</v>
      </c>
      <c r="E111" s="373">
        <f>E112</f>
        <v>81746.02</v>
      </c>
      <c r="F111" s="447"/>
      <c r="G111" s="373">
        <f>G112</f>
        <v>3243.75</v>
      </c>
      <c r="H111" s="253">
        <f t="shared" si="14"/>
        <v>3.9680830944430077</v>
      </c>
      <c r="I111" s="133"/>
    </row>
    <row r="112" spans="1:9" s="58" customFormat="1" ht="18" customHeight="1" x14ac:dyDescent="0.2">
      <c r="A112" s="45"/>
      <c r="B112" s="51" t="s">
        <v>183</v>
      </c>
      <c r="C112" s="64"/>
      <c r="D112" s="48" t="s">
        <v>184</v>
      </c>
      <c r="E112" s="354">
        <v>81746.02</v>
      </c>
      <c r="F112" s="437"/>
      <c r="G112" s="354">
        <v>3243.75</v>
      </c>
      <c r="H112" s="253">
        <f t="shared" si="14"/>
        <v>3.9680830944430077</v>
      </c>
      <c r="I112" s="132"/>
    </row>
    <row r="113" spans="1:9" x14ac:dyDescent="0.2">
      <c r="A113" s="475" t="s">
        <v>163</v>
      </c>
      <c r="B113" s="475"/>
      <c r="C113" s="475"/>
      <c r="D113" s="475"/>
      <c r="E113" s="374">
        <f t="shared" ref="E113:G113" si="18">E47+E100</f>
        <v>1437122.63</v>
      </c>
      <c r="F113" s="374">
        <f>F47+F100</f>
        <v>2825694.7199999997</v>
      </c>
      <c r="G113" s="374">
        <f t="shared" si="18"/>
        <v>1235217.58</v>
      </c>
      <c r="H113" s="130">
        <f t="shared" si="14"/>
        <v>85.950743117864619</v>
      </c>
      <c r="I113" s="130">
        <f>SUM(G113/F113*100)</f>
        <v>43.713766078736214</v>
      </c>
    </row>
  </sheetData>
  <mergeCells count="11">
    <mergeCell ref="A1:J1"/>
    <mergeCell ref="A113:D113"/>
    <mergeCell ref="A5:D5"/>
    <mergeCell ref="A3:I3"/>
    <mergeCell ref="A46:D46"/>
    <mergeCell ref="B6:D6"/>
    <mergeCell ref="B38:D38"/>
    <mergeCell ref="B47:D47"/>
    <mergeCell ref="B100:D100"/>
    <mergeCell ref="A43:D43"/>
    <mergeCell ref="B33:D33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6"/>
  <sheetViews>
    <sheetView topLeftCell="A21" workbookViewId="0">
      <selection sqref="A1:J46"/>
    </sheetView>
  </sheetViews>
  <sheetFormatPr defaultRowHeight="12.75" x14ac:dyDescent="0.2"/>
  <cols>
    <col min="1" max="1" width="9.140625" customWidth="1"/>
    <col min="2" max="2" width="10.85546875" customWidth="1"/>
    <col min="3" max="3" width="30.5703125" customWidth="1"/>
    <col min="4" max="4" width="13.42578125" customWidth="1"/>
    <col min="5" max="5" width="15.28515625" customWidth="1"/>
    <col min="6" max="6" width="13" customWidth="1"/>
    <col min="8" max="8" width="9.85546875" customWidth="1"/>
    <col min="9" max="9" width="2.42578125" customWidth="1"/>
    <col min="10" max="10" width="9.140625" hidden="1" customWidth="1"/>
  </cols>
  <sheetData>
    <row r="1" spans="1:10" ht="15.75" x14ac:dyDescent="0.2">
      <c r="A1" s="461"/>
      <c r="B1" s="461"/>
      <c r="C1" s="461"/>
      <c r="D1" s="461"/>
      <c r="E1" s="461"/>
      <c r="F1" s="461"/>
      <c r="G1" s="461"/>
      <c r="H1" s="461"/>
      <c r="I1" s="461"/>
      <c r="J1" s="461"/>
    </row>
    <row r="2" spans="1:10" ht="15.75" customHeight="1" x14ac:dyDescent="0.2">
      <c r="A2" s="497" t="s">
        <v>283</v>
      </c>
      <c r="B2" s="497"/>
      <c r="C2" s="497"/>
      <c r="D2" s="497"/>
      <c r="E2" s="497"/>
      <c r="F2" s="497"/>
      <c r="G2" s="497"/>
      <c r="H2" s="497"/>
    </row>
    <row r="3" spans="1:10" ht="15.75" customHeight="1" x14ac:dyDescent="0.2">
      <c r="A3" s="297"/>
      <c r="B3" s="297"/>
      <c r="C3" s="297"/>
      <c r="D3" s="297"/>
      <c r="E3" s="297"/>
      <c r="F3" s="297"/>
      <c r="G3" s="297"/>
      <c r="H3" s="297"/>
    </row>
    <row r="4" spans="1:10" ht="47.25" x14ac:dyDescent="0.2">
      <c r="A4" s="136" t="s">
        <v>237</v>
      </c>
      <c r="B4" s="296" t="s">
        <v>211</v>
      </c>
      <c r="C4" s="137" t="s">
        <v>6</v>
      </c>
      <c r="D4" s="435" t="s">
        <v>304</v>
      </c>
      <c r="E4" s="435" t="s">
        <v>305</v>
      </c>
      <c r="F4" s="222" t="s">
        <v>303</v>
      </c>
      <c r="G4" s="136" t="s">
        <v>73</v>
      </c>
      <c r="H4" s="136" t="s">
        <v>73</v>
      </c>
    </row>
    <row r="5" spans="1:10" x14ac:dyDescent="0.2">
      <c r="A5" s="498">
        <v>1</v>
      </c>
      <c r="B5" s="499"/>
      <c r="C5" s="500"/>
      <c r="D5" s="138">
        <v>2</v>
      </c>
      <c r="E5" s="139">
        <v>3</v>
      </c>
      <c r="F5" s="139">
        <v>4</v>
      </c>
      <c r="G5" s="138" t="s">
        <v>96</v>
      </c>
      <c r="H5" s="140" t="s">
        <v>95</v>
      </c>
    </row>
    <row r="6" spans="1:10" ht="31.5" customHeight="1" x14ac:dyDescent="0.2">
      <c r="A6" s="491" t="s">
        <v>159</v>
      </c>
      <c r="B6" s="492"/>
      <c r="C6" s="493"/>
      <c r="D6" s="494"/>
      <c r="E6" s="495"/>
      <c r="F6" s="495"/>
      <c r="G6" s="495"/>
      <c r="H6" s="496"/>
    </row>
    <row r="7" spans="1:10" ht="15.75" customHeight="1" x14ac:dyDescent="0.2">
      <c r="A7" s="143">
        <v>1</v>
      </c>
      <c r="B7" s="143"/>
      <c r="C7" s="144" t="s">
        <v>152</v>
      </c>
      <c r="D7" s="341">
        <f t="shared" ref="D7" si="0">D8+D9</f>
        <v>45759.47</v>
      </c>
      <c r="E7" s="341">
        <f t="shared" ref="E7:F7" si="1">E8+E9</f>
        <v>82515</v>
      </c>
      <c r="F7" s="341">
        <f t="shared" si="1"/>
        <v>6749.67</v>
      </c>
      <c r="G7" s="119">
        <f>F7/D7*100</f>
        <v>14.750323812753949</v>
      </c>
      <c r="H7" s="156">
        <f>F7/E7*100</f>
        <v>8.1799309216506089</v>
      </c>
    </row>
    <row r="8" spans="1:10" ht="30" x14ac:dyDescent="0.2">
      <c r="A8" s="150"/>
      <c r="B8" s="150">
        <v>11</v>
      </c>
      <c r="C8" s="151" t="s">
        <v>290</v>
      </c>
      <c r="D8" s="342">
        <v>45756.83</v>
      </c>
      <c r="E8" s="342">
        <v>82500</v>
      </c>
      <c r="F8" s="342">
        <v>6743.75</v>
      </c>
      <c r="G8" s="119">
        <f t="shared" ref="G8:G46" si="2">F8/D8*100</f>
        <v>14.738236892721806</v>
      </c>
      <c r="H8" s="156">
        <f t="shared" ref="H8:H46" si="3">F8/E8*100</f>
        <v>8.1742424242424239</v>
      </c>
    </row>
    <row r="9" spans="1:10" ht="30" x14ac:dyDescent="0.2">
      <c r="A9" s="150"/>
      <c r="B9" s="150">
        <v>12</v>
      </c>
      <c r="C9" s="151" t="s">
        <v>240</v>
      </c>
      <c r="D9" s="342">
        <v>2.64</v>
      </c>
      <c r="E9" s="342">
        <v>15</v>
      </c>
      <c r="F9" s="342">
        <v>5.92</v>
      </c>
      <c r="G9" s="119">
        <f t="shared" si="2"/>
        <v>224.24242424242422</v>
      </c>
      <c r="H9" s="156">
        <f t="shared" si="3"/>
        <v>39.466666666666669</v>
      </c>
    </row>
    <row r="10" spans="1:10" ht="15" x14ac:dyDescent="0.2">
      <c r="A10" s="149">
        <v>3</v>
      </c>
      <c r="B10" s="145"/>
      <c r="C10" s="144" t="s">
        <v>154</v>
      </c>
      <c r="D10" s="343">
        <f>D11</f>
        <v>3057.2</v>
      </c>
      <c r="E10" s="343">
        <f>E11</f>
        <v>5000</v>
      </c>
      <c r="F10" s="343">
        <f>F11</f>
        <v>3017.45</v>
      </c>
      <c r="G10" s="119">
        <f t="shared" si="2"/>
        <v>98.69979065811853</v>
      </c>
      <c r="H10" s="156">
        <f t="shared" si="3"/>
        <v>60.348999999999997</v>
      </c>
    </row>
    <row r="11" spans="1:10" ht="15.75" customHeight="1" x14ac:dyDescent="0.2">
      <c r="A11" s="142"/>
      <c r="B11" s="152">
        <v>32</v>
      </c>
      <c r="C11" s="151" t="s">
        <v>32</v>
      </c>
      <c r="D11" s="344">
        <v>3057.2</v>
      </c>
      <c r="E11" s="344">
        <v>5000</v>
      </c>
      <c r="F11" s="344">
        <v>3017.45</v>
      </c>
      <c r="G11" s="119">
        <f t="shared" si="2"/>
        <v>98.69979065811853</v>
      </c>
      <c r="H11" s="156">
        <f t="shared" si="3"/>
        <v>60.348999999999997</v>
      </c>
    </row>
    <row r="12" spans="1:10" ht="15.75" customHeight="1" x14ac:dyDescent="0.2">
      <c r="A12" s="149">
        <v>4</v>
      </c>
      <c r="B12" s="145"/>
      <c r="C12" s="144" t="s">
        <v>153</v>
      </c>
      <c r="D12" s="343">
        <f t="shared" ref="D12" si="4">D13+D14</f>
        <v>100064.28</v>
      </c>
      <c r="E12" s="343">
        <f t="shared" ref="E12:F12" si="5">E13+E14</f>
        <v>185046.5</v>
      </c>
      <c r="F12" s="343">
        <f t="shared" si="5"/>
        <v>82324.12</v>
      </c>
      <c r="G12" s="119">
        <f t="shared" si="2"/>
        <v>82.271236049467404</v>
      </c>
      <c r="H12" s="156">
        <f t="shared" si="3"/>
        <v>44.488342119413225</v>
      </c>
    </row>
    <row r="13" spans="1:10" ht="15.75" customHeight="1" x14ac:dyDescent="0.2">
      <c r="A13" s="141"/>
      <c r="B13" s="150">
        <v>41</v>
      </c>
      <c r="C13" s="151" t="s">
        <v>275</v>
      </c>
      <c r="D13" s="345">
        <v>82021.990000000005</v>
      </c>
      <c r="E13" s="345">
        <v>180546.5</v>
      </c>
      <c r="F13" s="345">
        <v>77824.12</v>
      </c>
      <c r="G13" s="119">
        <f t="shared" ref="G13" si="6">F13/D13*100</f>
        <v>94.88201883421749</v>
      </c>
      <c r="H13" s="156">
        <f t="shared" ref="H13" si="7">F13/E13*100</f>
        <v>43.104751407532127</v>
      </c>
    </row>
    <row r="14" spans="1:10" ht="15" x14ac:dyDescent="0.2">
      <c r="A14" s="141"/>
      <c r="B14" s="150">
        <v>47</v>
      </c>
      <c r="C14" s="151" t="s">
        <v>33</v>
      </c>
      <c r="D14" s="345">
        <v>18042.29</v>
      </c>
      <c r="E14" s="345">
        <v>4500</v>
      </c>
      <c r="F14" s="345">
        <v>4500</v>
      </c>
      <c r="G14" s="119">
        <f t="shared" si="2"/>
        <v>24.941401562661945</v>
      </c>
      <c r="H14" s="156">
        <f t="shared" si="3"/>
        <v>100</v>
      </c>
    </row>
    <row r="15" spans="1:10" ht="13.5" customHeight="1" x14ac:dyDescent="0.2">
      <c r="A15" s="149">
        <v>5</v>
      </c>
      <c r="B15" s="145"/>
      <c r="C15" s="144" t="s">
        <v>156</v>
      </c>
      <c r="D15" s="343">
        <f>D16</f>
        <v>1064484.1100000001</v>
      </c>
      <c r="E15" s="343">
        <f>E16</f>
        <v>2544845.2999999998</v>
      </c>
      <c r="F15" s="343">
        <f>F16</f>
        <v>1132094.73</v>
      </c>
      <c r="G15" s="119">
        <f t="shared" si="2"/>
        <v>106.35149170991383</v>
      </c>
      <c r="H15" s="156">
        <f t="shared" si="3"/>
        <v>44.485797623926295</v>
      </c>
    </row>
    <row r="16" spans="1:10" ht="14.25" customHeight="1" x14ac:dyDescent="0.2">
      <c r="A16" s="142"/>
      <c r="B16" s="152">
        <v>53</v>
      </c>
      <c r="C16" s="151" t="s">
        <v>162</v>
      </c>
      <c r="D16" s="344">
        <v>1064484.1100000001</v>
      </c>
      <c r="E16" s="344">
        <v>2544845.2999999998</v>
      </c>
      <c r="F16" s="344">
        <v>1132094.73</v>
      </c>
      <c r="G16" s="119">
        <f t="shared" si="2"/>
        <v>106.35149170991383</v>
      </c>
      <c r="H16" s="156">
        <f t="shared" si="3"/>
        <v>44.485797623926295</v>
      </c>
    </row>
    <row r="17" spans="1:8" ht="13.5" customHeight="1" x14ac:dyDescent="0.2">
      <c r="A17" s="149">
        <v>6</v>
      </c>
      <c r="B17" s="146"/>
      <c r="C17" s="147" t="s">
        <v>155</v>
      </c>
      <c r="D17" s="341">
        <f>D18</f>
        <v>418.6</v>
      </c>
      <c r="E17" s="341">
        <f>E18</f>
        <v>925</v>
      </c>
      <c r="F17" s="341">
        <f>F18</f>
        <v>675</v>
      </c>
      <c r="G17" s="119">
        <f t="shared" si="2"/>
        <v>161.25179168657428</v>
      </c>
      <c r="H17" s="156">
        <f t="shared" si="3"/>
        <v>72.972972972972968</v>
      </c>
    </row>
    <row r="18" spans="1:8" ht="14.25" customHeight="1" x14ac:dyDescent="0.2">
      <c r="A18" s="142"/>
      <c r="B18" s="153" t="s">
        <v>231</v>
      </c>
      <c r="C18" s="154" t="s">
        <v>34</v>
      </c>
      <c r="D18" s="346">
        <v>418.6</v>
      </c>
      <c r="E18" s="346">
        <v>925</v>
      </c>
      <c r="F18" s="346">
        <v>675</v>
      </c>
      <c r="G18" s="119">
        <f t="shared" si="2"/>
        <v>161.25179168657428</v>
      </c>
      <c r="H18" s="156">
        <f t="shared" si="3"/>
        <v>72.972972972972968</v>
      </c>
    </row>
    <row r="19" spans="1:8" ht="60" x14ac:dyDescent="0.2">
      <c r="A19" s="149">
        <v>7</v>
      </c>
      <c r="B19" s="146"/>
      <c r="C19" s="147" t="s">
        <v>210</v>
      </c>
      <c r="D19" s="341">
        <f>D20</f>
        <v>50.76</v>
      </c>
      <c r="E19" s="341">
        <f>E20</f>
        <v>602</v>
      </c>
      <c r="F19" s="341">
        <f>F20</f>
        <v>50.76</v>
      </c>
      <c r="G19" s="119">
        <f t="shared" si="2"/>
        <v>100</v>
      </c>
      <c r="H19" s="156">
        <f t="shared" si="3"/>
        <v>8.4318936877076407</v>
      </c>
    </row>
    <row r="20" spans="1:8" ht="30" x14ac:dyDescent="0.2">
      <c r="A20" s="142"/>
      <c r="B20" s="153" t="s">
        <v>174</v>
      </c>
      <c r="C20" s="154" t="s">
        <v>276</v>
      </c>
      <c r="D20" s="347">
        <v>50.76</v>
      </c>
      <c r="E20" s="347">
        <v>602</v>
      </c>
      <c r="F20" s="347">
        <v>50.76</v>
      </c>
      <c r="G20" s="119">
        <f t="shared" si="2"/>
        <v>100</v>
      </c>
      <c r="H20" s="156">
        <f t="shared" si="3"/>
        <v>8.4318936877076407</v>
      </c>
    </row>
    <row r="21" spans="1:8" ht="15" x14ac:dyDescent="0.2">
      <c r="A21" s="158"/>
      <c r="B21" s="158"/>
      <c r="C21" s="305" t="s">
        <v>158</v>
      </c>
      <c r="D21" s="348">
        <f>D7+D10+D12+D15+D17+D19</f>
        <v>1213834.4200000002</v>
      </c>
      <c r="E21" s="348">
        <f>E7+E10+E12+E15+E17+E19</f>
        <v>2818933.8</v>
      </c>
      <c r="F21" s="348">
        <f>F7+F10+F12+F15+F17+F19</f>
        <v>1224911.73</v>
      </c>
      <c r="G21" s="159">
        <f t="shared" si="2"/>
        <v>100.91258822599542</v>
      </c>
      <c r="H21" s="157">
        <f t="shared" si="3"/>
        <v>43.453015108052554</v>
      </c>
    </row>
    <row r="22" spans="1:8" ht="15" x14ac:dyDescent="0.2">
      <c r="A22" s="158"/>
      <c r="B22" s="298">
        <v>92</v>
      </c>
      <c r="C22" s="305" t="s">
        <v>233</v>
      </c>
      <c r="D22" s="348">
        <v>1679.93</v>
      </c>
      <c r="E22" s="348">
        <v>6760.92</v>
      </c>
      <c r="F22" s="348">
        <v>5044.01</v>
      </c>
      <c r="G22" s="159">
        <f t="shared" si="2"/>
        <v>300.25120094289639</v>
      </c>
      <c r="H22" s="157">
        <f t="shared" si="3"/>
        <v>74.6053791495832</v>
      </c>
    </row>
    <row r="23" spans="1:8" ht="15" x14ac:dyDescent="0.2">
      <c r="A23" s="158"/>
      <c r="B23" s="158"/>
      <c r="C23" s="305" t="s">
        <v>236</v>
      </c>
      <c r="D23" s="348">
        <f>D21+D22</f>
        <v>1215514.3500000001</v>
      </c>
      <c r="E23" s="348">
        <f>E21+E22</f>
        <v>2825694.7199999997</v>
      </c>
      <c r="F23" s="348">
        <f>F21+F22</f>
        <v>1229955.74</v>
      </c>
      <c r="G23" s="159">
        <f t="shared" si="2"/>
        <v>101.18808881195025</v>
      </c>
      <c r="H23" s="157">
        <f t="shared" si="3"/>
        <v>43.527552049217832</v>
      </c>
    </row>
    <row r="24" spans="1:8" ht="31.5" customHeight="1" x14ac:dyDescent="0.2">
      <c r="A24" s="491" t="s">
        <v>160</v>
      </c>
      <c r="B24" s="492"/>
      <c r="C24" s="493"/>
      <c r="D24" s="494"/>
      <c r="E24" s="495"/>
      <c r="F24" s="495"/>
      <c r="G24" s="495"/>
      <c r="H24" s="496"/>
    </row>
    <row r="25" spans="1:8" ht="15" x14ac:dyDescent="0.2">
      <c r="A25" s="143">
        <v>1</v>
      </c>
      <c r="B25" s="143"/>
      <c r="C25" s="144" t="s">
        <v>152</v>
      </c>
      <c r="D25" s="341">
        <f t="shared" ref="D25" si="8">D26+D27</f>
        <v>86800.02</v>
      </c>
      <c r="E25" s="341">
        <f t="shared" ref="E25:F25" si="9">E26+E27</f>
        <v>82515</v>
      </c>
      <c r="F25" s="341">
        <f t="shared" si="9"/>
        <v>6743.75</v>
      </c>
      <c r="G25" s="119">
        <f t="shared" si="2"/>
        <v>7.7692954448628004</v>
      </c>
      <c r="H25" s="156">
        <f t="shared" si="3"/>
        <v>8.1727564685208751</v>
      </c>
    </row>
    <row r="26" spans="1:8" ht="30" x14ac:dyDescent="0.2">
      <c r="A26" s="150"/>
      <c r="B26" s="150">
        <v>11</v>
      </c>
      <c r="C26" s="151" t="s">
        <v>256</v>
      </c>
      <c r="D26" s="342">
        <v>86800.02</v>
      </c>
      <c r="E26" s="342">
        <v>82500</v>
      </c>
      <c r="F26" s="342">
        <v>6743.75</v>
      </c>
      <c r="G26" s="119">
        <f t="shared" si="2"/>
        <v>7.7692954448628004</v>
      </c>
      <c r="H26" s="156">
        <f t="shared" si="3"/>
        <v>8.1742424242424239</v>
      </c>
    </row>
    <row r="27" spans="1:8" ht="15" x14ac:dyDescent="0.2">
      <c r="A27" s="150"/>
      <c r="B27" s="150">
        <v>12</v>
      </c>
      <c r="C27" s="151" t="s">
        <v>239</v>
      </c>
      <c r="D27" s="342"/>
      <c r="E27" s="342">
        <v>15</v>
      </c>
      <c r="F27" s="342"/>
      <c r="G27" s="119" t="e">
        <f t="shared" si="2"/>
        <v>#DIV/0!</v>
      </c>
      <c r="H27" s="156">
        <f t="shared" si="3"/>
        <v>0</v>
      </c>
    </row>
    <row r="28" spans="1:8" ht="15" x14ac:dyDescent="0.2">
      <c r="A28" s="149">
        <v>3</v>
      </c>
      <c r="B28" s="145"/>
      <c r="C28" s="144" t="s">
        <v>154</v>
      </c>
      <c r="D28" s="343">
        <f>D29+D30</f>
        <v>847.06</v>
      </c>
      <c r="E28" s="343">
        <f>E29+E30</f>
        <v>5000</v>
      </c>
      <c r="F28" s="343">
        <f>F29+F30</f>
        <v>636.35</v>
      </c>
      <c r="G28" s="119">
        <f t="shared" si="2"/>
        <v>75.124548438127178</v>
      </c>
      <c r="H28" s="156">
        <f t="shared" si="3"/>
        <v>12.727</v>
      </c>
    </row>
    <row r="29" spans="1:8" ht="15" x14ac:dyDescent="0.2">
      <c r="A29" s="142"/>
      <c r="B29" s="152">
        <v>32</v>
      </c>
      <c r="C29" s="151" t="s">
        <v>32</v>
      </c>
      <c r="D29" s="344">
        <v>847.06</v>
      </c>
      <c r="E29" s="344">
        <v>5000</v>
      </c>
      <c r="F29" s="344">
        <v>636.35</v>
      </c>
      <c r="G29" s="119">
        <f t="shared" si="2"/>
        <v>75.124548438127178</v>
      </c>
      <c r="H29" s="156">
        <f t="shared" si="3"/>
        <v>12.727</v>
      </c>
    </row>
    <row r="30" spans="1:8" ht="15" x14ac:dyDescent="0.2">
      <c r="A30" s="148"/>
      <c r="B30" s="155">
        <v>39</v>
      </c>
      <c r="C30" s="148" t="s">
        <v>157</v>
      </c>
      <c r="D30" s="349"/>
      <c r="E30" s="349"/>
      <c r="F30" s="349"/>
      <c r="G30" s="119" t="e">
        <f t="shared" si="2"/>
        <v>#DIV/0!</v>
      </c>
      <c r="H30" s="156" t="e">
        <f t="shared" si="3"/>
        <v>#DIV/0!</v>
      </c>
    </row>
    <row r="31" spans="1:8" ht="15" x14ac:dyDescent="0.2">
      <c r="A31" s="149">
        <v>4</v>
      </c>
      <c r="B31" s="145"/>
      <c r="C31" s="144" t="s">
        <v>153</v>
      </c>
      <c r="D31" s="343">
        <f t="shared" ref="D31" si="10">D32+D33+D34</f>
        <v>104143.76</v>
      </c>
      <c r="E31" s="343">
        <f t="shared" ref="E31:F31" si="11">E32+E33+E34</f>
        <v>185046.5</v>
      </c>
      <c r="F31" s="343">
        <f t="shared" si="11"/>
        <v>92747.47</v>
      </c>
      <c r="G31" s="119">
        <f t="shared" si="2"/>
        <v>89.057155224662537</v>
      </c>
      <c r="H31" s="156">
        <f t="shared" si="3"/>
        <v>50.121169543871403</v>
      </c>
    </row>
    <row r="32" spans="1:8" ht="15" x14ac:dyDescent="0.2">
      <c r="A32" s="141"/>
      <c r="B32" s="150">
        <v>41</v>
      </c>
      <c r="C32" s="151" t="s">
        <v>275</v>
      </c>
      <c r="D32" s="345">
        <v>89042.18</v>
      </c>
      <c r="E32" s="345">
        <v>180546.5</v>
      </c>
      <c r="F32" s="345">
        <v>88247.47</v>
      </c>
      <c r="G32" s="119">
        <f t="shared" ref="G32" si="12">F32/D32*100</f>
        <v>99.107490405109132</v>
      </c>
      <c r="H32" s="156">
        <f t="shared" ref="H32" si="13">F32/E32*100</f>
        <v>48.877973264505265</v>
      </c>
    </row>
    <row r="33" spans="1:8" ht="15" x14ac:dyDescent="0.2">
      <c r="A33" s="141"/>
      <c r="B33" s="150">
        <v>47</v>
      </c>
      <c r="C33" s="151" t="s">
        <v>33</v>
      </c>
      <c r="D33" s="345">
        <v>15093.2</v>
      </c>
      <c r="E33" s="345">
        <v>4500</v>
      </c>
      <c r="F33" s="345">
        <v>4500</v>
      </c>
      <c r="G33" s="119">
        <f t="shared" si="2"/>
        <v>29.814751013701535</v>
      </c>
      <c r="H33" s="156">
        <f t="shared" si="3"/>
        <v>100</v>
      </c>
    </row>
    <row r="34" spans="1:8" ht="15" x14ac:dyDescent="0.2">
      <c r="A34" s="148"/>
      <c r="B34" s="155">
        <v>49</v>
      </c>
      <c r="C34" s="148" t="s">
        <v>157</v>
      </c>
      <c r="D34" s="349">
        <v>8.3800000000000008</v>
      </c>
      <c r="E34" s="349"/>
      <c r="F34" s="349"/>
      <c r="G34" s="119">
        <f t="shared" si="2"/>
        <v>0</v>
      </c>
      <c r="H34" s="156" t="e">
        <f t="shared" si="3"/>
        <v>#DIV/0!</v>
      </c>
    </row>
    <row r="35" spans="1:8" ht="15" x14ac:dyDescent="0.2">
      <c r="A35" s="149">
        <v>5</v>
      </c>
      <c r="B35" s="145"/>
      <c r="C35" s="144" t="s">
        <v>156</v>
      </c>
      <c r="D35" s="343">
        <f>D36+D37</f>
        <v>1244913.19</v>
      </c>
      <c r="E35" s="343">
        <f>E36+E37</f>
        <v>2544845.2999999998</v>
      </c>
      <c r="F35" s="343">
        <f>F36+F37</f>
        <v>1135075.01</v>
      </c>
      <c r="G35" s="119">
        <f t="shared" si="2"/>
        <v>91.177041027254276</v>
      </c>
      <c r="H35" s="156">
        <f t="shared" si="3"/>
        <v>44.602908082467728</v>
      </c>
    </row>
    <row r="36" spans="1:8" ht="15" x14ac:dyDescent="0.2">
      <c r="A36" s="142"/>
      <c r="B36" s="152">
        <v>53</v>
      </c>
      <c r="C36" s="151" t="s">
        <v>162</v>
      </c>
      <c r="D36" s="344">
        <v>1243241.6399999999</v>
      </c>
      <c r="E36" s="344">
        <v>2544845.2999999998</v>
      </c>
      <c r="F36" s="344">
        <v>1130031</v>
      </c>
      <c r="G36" s="119">
        <f t="shared" si="2"/>
        <v>90.89391503971828</v>
      </c>
      <c r="H36" s="156">
        <f t="shared" si="3"/>
        <v>44.40470310710046</v>
      </c>
    </row>
    <row r="37" spans="1:8" ht="15" x14ac:dyDescent="0.2">
      <c r="A37" s="148"/>
      <c r="B37" s="155">
        <v>59</v>
      </c>
      <c r="C37" s="148" t="s">
        <v>157</v>
      </c>
      <c r="D37" s="349">
        <v>1671.55</v>
      </c>
      <c r="E37" s="448"/>
      <c r="F37" s="349">
        <v>5044.01</v>
      </c>
      <c r="G37" s="119">
        <f t="shared" si="2"/>
        <v>301.75645359097848</v>
      </c>
      <c r="H37" s="156" t="e">
        <f t="shared" si="3"/>
        <v>#DIV/0!</v>
      </c>
    </row>
    <row r="38" spans="1:8" ht="15" x14ac:dyDescent="0.2">
      <c r="A38" s="149">
        <v>6</v>
      </c>
      <c r="B38" s="146"/>
      <c r="C38" s="147" t="s">
        <v>155</v>
      </c>
      <c r="D38" s="341">
        <f>D39+D40</f>
        <v>418.6</v>
      </c>
      <c r="E38" s="341">
        <f>E39+E40</f>
        <v>925</v>
      </c>
      <c r="F38" s="341">
        <f>F39+F40</f>
        <v>15</v>
      </c>
      <c r="G38" s="119">
        <f t="shared" si="2"/>
        <v>3.5833731485905398</v>
      </c>
      <c r="H38" s="156">
        <f t="shared" si="3"/>
        <v>1.6216216216216217</v>
      </c>
    </row>
    <row r="39" spans="1:8" ht="15" x14ac:dyDescent="0.2">
      <c r="A39" s="142"/>
      <c r="B39" s="153" t="s">
        <v>231</v>
      </c>
      <c r="C39" s="154" t="s">
        <v>34</v>
      </c>
      <c r="D39" s="346">
        <v>418.6</v>
      </c>
      <c r="E39" s="346">
        <v>925</v>
      </c>
      <c r="F39" s="346">
        <v>15</v>
      </c>
      <c r="G39" s="119">
        <f t="shared" si="2"/>
        <v>3.5833731485905398</v>
      </c>
      <c r="H39" s="156">
        <f>F39/E39*100</f>
        <v>1.6216216216216217</v>
      </c>
    </row>
    <row r="40" spans="1:8" ht="15" x14ac:dyDescent="0.2">
      <c r="A40" s="142"/>
      <c r="B40" s="153" t="s">
        <v>291</v>
      </c>
      <c r="C40" s="148" t="s">
        <v>157</v>
      </c>
      <c r="D40" s="346"/>
      <c r="E40" s="346"/>
      <c r="F40" s="346"/>
      <c r="G40" s="119" t="e">
        <f t="shared" si="2"/>
        <v>#DIV/0!</v>
      </c>
      <c r="H40" s="156" t="e">
        <f>F40/E40*100</f>
        <v>#DIV/0!</v>
      </c>
    </row>
    <row r="41" spans="1:8" ht="60" x14ac:dyDescent="0.2">
      <c r="A41" s="149">
        <v>7</v>
      </c>
      <c r="B41" s="146"/>
      <c r="C41" s="147" t="s">
        <v>210</v>
      </c>
      <c r="D41" s="341">
        <f>D42+D43</f>
        <v>0</v>
      </c>
      <c r="E41" s="341">
        <f t="shared" ref="E41" si="14">E42+E43</f>
        <v>602</v>
      </c>
      <c r="F41" s="341">
        <f>F42+F43</f>
        <v>0</v>
      </c>
      <c r="G41" s="119" t="e">
        <f t="shared" si="2"/>
        <v>#DIV/0!</v>
      </c>
      <c r="H41" s="156">
        <f t="shared" si="3"/>
        <v>0</v>
      </c>
    </row>
    <row r="42" spans="1:8" ht="30" x14ac:dyDescent="0.2">
      <c r="A42" s="142"/>
      <c r="B42" s="153" t="s">
        <v>174</v>
      </c>
      <c r="C42" s="154" t="s">
        <v>224</v>
      </c>
      <c r="D42" s="346"/>
      <c r="E42" s="346">
        <v>602</v>
      </c>
      <c r="F42" s="346"/>
      <c r="G42" s="119" t="e">
        <f t="shared" si="2"/>
        <v>#DIV/0!</v>
      </c>
      <c r="H42" s="156">
        <f t="shared" si="3"/>
        <v>0</v>
      </c>
    </row>
    <row r="43" spans="1:8" ht="15" hidden="1" x14ac:dyDescent="0.2">
      <c r="A43" s="148"/>
      <c r="B43" s="155">
        <v>92</v>
      </c>
      <c r="C43" s="148" t="s">
        <v>157</v>
      </c>
      <c r="D43" s="349"/>
      <c r="E43" s="349"/>
      <c r="F43" s="349"/>
      <c r="G43" s="119" t="e">
        <f t="shared" si="2"/>
        <v>#DIV/0!</v>
      </c>
      <c r="H43" s="156" t="e">
        <f t="shared" si="3"/>
        <v>#DIV/0!</v>
      </c>
    </row>
    <row r="44" spans="1:8" ht="15" x14ac:dyDescent="0.2">
      <c r="A44" s="158"/>
      <c r="B44" s="158"/>
      <c r="C44" s="158" t="s">
        <v>161</v>
      </c>
      <c r="D44" s="350">
        <f>D25+D29+D32+D33+D36+D39+D41</f>
        <v>1435442.7</v>
      </c>
      <c r="E44" s="350">
        <f>E25+E29+E32+E33+E36+E39+E41</f>
        <v>2818933.8</v>
      </c>
      <c r="F44" s="350">
        <f>F25+F29+F32+F33+F36+F39+F41</f>
        <v>1230173.57</v>
      </c>
      <c r="G44" s="159">
        <f t="shared" si="2"/>
        <v>85.699942603072913</v>
      </c>
      <c r="H44" s="157">
        <f t="shared" si="3"/>
        <v>43.639675752584189</v>
      </c>
    </row>
    <row r="45" spans="1:8" ht="15" x14ac:dyDescent="0.2">
      <c r="A45" s="299"/>
      <c r="B45" s="300">
        <v>92</v>
      </c>
      <c r="C45" s="299" t="s">
        <v>233</v>
      </c>
      <c r="D45" s="351">
        <f>D30+D34+D37+D40</f>
        <v>1679.93</v>
      </c>
      <c r="E45" s="351">
        <v>6760.92</v>
      </c>
      <c r="F45" s="351">
        <v>5044.01</v>
      </c>
      <c r="G45" s="159">
        <f t="shared" si="2"/>
        <v>300.25120094289639</v>
      </c>
      <c r="H45" s="157">
        <f t="shared" si="3"/>
        <v>74.6053791495832</v>
      </c>
    </row>
    <row r="46" spans="1:8" ht="15" x14ac:dyDescent="0.2">
      <c r="A46" s="158"/>
      <c r="B46" s="158"/>
      <c r="C46" s="158" t="s">
        <v>232</v>
      </c>
      <c r="D46" s="350">
        <f>D44+D45</f>
        <v>1437122.63</v>
      </c>
      <c r="E46" s="350">
        <f>E44+E45</f>
        <v>2825694.7199999997</v>
      </c>
      <c r="F46" s="350">
        <f>F44+F45</f>
        <v>1235217.58</v>
      </c>
      <c r="G46" s="159">
        <f t="shared" si="2"/>
        <v>85.950743117864619</v>
      </c>
      <c r="H46" s="157">
        <f t="shared" si="3"/>
        <v>43.713766078736214</v>
      </c>
    </row>
  </sheetData>
  <mergeCells count="7">
    <mergeCell ref="A1:J1"/>
    <mergeCell ref="A24:C24"/>
    <mergeCell ref="D24:H24"/>
    <mergeCell ref="A2:H2"/>
    <mergeCell ref="A5:C5"/>
    <mergeCell ref="A6:C6"/>
    <mergeCell ref="D6:H6"/>
  </mergeCells>
  <pageMargins left="0.7" right="0.7" top="0.75" bottom="0.75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workbookViewId="0">
      <selection sqref="A1:F9"/>
    </sheetView>
  </sheetViews>
  <sheetFormatPr defaultColWidth="9.140625" defaultRowHeight="15.75" x14ac:dyDescent="0.25"/>
  <cols>
    <col min="1" max="1" width="36.42578125" style="24" customWidth="1"/>
    <col min="2" max="2" width="17.5703125" style="24" customWidth="1"/>
    <col min="3" max="3" width="14.42578125" style="24" customWidth="1"/>
    <col min="4" max="6" width="16.28515625" style="24" customWidth="1"/>
    <col min="7" max="7" width="9.140625" style="24"/>
    <col min="8" max="8" width="1.7109375" style="24" customWidth="1"/>
    <col min="9" max="9" width="0.5703125" style="24" customWidth="1"/>
    <col min="10" max="10" width="0.7109375" style="24" customWidth="1"/>
    <col min="11" max="16384" width="9.140625" style="24"/>
  </cols>
  <sheetData>
    <row r="1" spans="1:6" x14ac:dyDescent="0.25">
      <c r="A1" s="8"/>
      <c r="B1" s="8"/>
      <c r="C1" s="8"/>
      <c r="D1" s="8"/>
      <c r="E1" s="9"/>
      <c r="F1" s="9"/>
    </row>
    <row r="2" spans="1:6" x14ac:dyDescent="0.25">
      <c r="A2" s="501" t="s">
        <v>284</v>
      </c>
      <c r="B2" s="501"/>
      <c r="C2" s="501"/>
      <c r="D2" s="502"/>
      <c r="E2" s="502"/>
      <c r="F2" s="502"/>
    </row>
    <row r="3" spans="1:6" x14ac:dyDescent="0.25">
      <c r="A3" s="8"/>
      <c r="B3" s="8"/>
      <c r="C3" s="8"/>
      <c r="D3" s="8"/>
      <c r="E3" s="9"/>
      <c r="F3" s="9"/>
    </row>
    <row r="4" spans="1:6" s="75" customFormat="1" ht="47.25" x14ac:dyDescent="0.25">
      <c r="A4" s="74" t="s">
        <v>27</v>
      </c>
      <c r="B4" s="435" t="s">
        <v>304</v>
      </c>
      <c r="C4" s="435" t="s">
        <v>305</v>
      </c>
      <c r="D4" s="222" t="s">
        <v>303</v>
      </c>
      <c r="E4" s="73" t="s">
        <v>73</v>
      </c>
      <c r="F4" s="73" t="s">
        <v>73</v>
      </c>
    </row>
    <row r="5" spans="1:6" s="78" customFormat="1" ht="11.25" x14ac:dyDescent="0.2">
      <c r="A5" s="76">
        <v>1</v>
      </c>
      <c r="B5" s="77">
        <v>2</v>
      </c>
      <c r="C5" s="77">
        <v>3</v>
      </c>
      <c r="D5" s="77">
        <v>4</v>
      </c>
      <c r="E5" s="77" t="s">
        <v>96</v>
      </c>
      <c r="F5" s="77" t="s">
        <v>95</v>
      </c>
    </row>
    <row r="6" spans="1:6" s="78" customFormat="1" ht="15" x14ac:dyDescent="0.2">
      <c r="A6" s="74" t="s">
        <v>129</v>
      </c>
      <c r="B6" s="337">
        <v>1437122.63</v>
      </c>
      <c r="C6" s="337">
        <v>2825694.72</v>
      </c>
      <c r="D6" s="337">
        <v>1235217.58</v>
      </c>
      <c r="E6" s="221">
        <f>SUM(D6/B6*100)</f>
        <v>85.950743117864619</v>
      </c>
      <c r="F6" s="221">
        <f>SUM(D6/C6*100)</f>
        <v>43.713766078736207</v>
      </c>
    </row>
    <row r="7" spans="1:6" s="75" customFormat="1" ht="17.25" customHeight="1" x14ac:dyDescent="0.25">
      <c r="A7" s="220" t="s">
        <v>115</v>
      </c>
      <c r="B7" s="338">
        <f t="shared" ref="B7" si="0">SUM(B8:B9)</f>
        <v>1437122.63</v>
      </c>
      <c r="C7" s="338">
        <f t="shared" ref="C7:D7" si="1">SUM(C8:C9)</f>
        <v>2825694.72</v>
      </c>
      <c r="D7" s="338">
        <f t="shared" si="1"/>
        <v>1235217.58</v>
      </c>
      <c r="E7" s="221">
        <f>SUM(D7/B7*100)</f>
        <v>85.950743117864619</v>
      </c>
      <c r="F7" s="221">
        <f>SUM(D7/C7*100)</f>
        <v>43.713766078736207</v>
      </c>
    </row>
    <row r="8" spans="1:6" s="75" customFormat="1" ht="15" x14ac:dyDescent="0.25">
      <c r="A8" s="79" t="s">
        <v>28</v>
      </c>
      <c r="B8" s="340">
        <v>1377489.74</v>
      </c>
      <c r="C8" s="339">
        <v>2715694.72</v>
      </c>
      <c r="D8" s="340">
        <v>1181347.07</v>
      </c>
      <c r="E8" s="306">
        <f t="shared" ref="E8:E9" si="2">SUM(D8/B8*100)</f>
        <v>85.760861638069258</v>
      </c>
      <c r="F8" s="306">
        <f t="shared" ref="F8:F9" si="3">SUM(D8/C8*100)</f>
        <v>43.500731554981257</v>
      </c>
    </row>
    <row r="9" spans="1:6" s="75" customFormat="1" ht="15" x14ac:dyDescent="0.25">
      <c r="A9" s="80" t="s">
        <v>116</v>
      </c>
      <c r="B9" s="340">
        <v>59632.89</v>
      </c>
      <c r="C9" s="339">
        <v>110000</v>
      </c>
      <c r="D9" s="340">
        <v>53870.51</v>
      </c>
      <c r="E9" s="306">
        <f t="shared" si="2"/>
        <v>90.336909715427183</v>
      </c>
      <c r="F9" s="306">
        <f t="shared" si="3"/>
        <v>48.973190909090917</v>
      </c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workbookViewId="0">
      <selection sqref="A1:J16"/>
    </sheetView>
  </sheetViews>
  <sheetFormatPr defaultColWidth="8.85546875" defaultRowHeight="15.75" x14ac:dyDescent="0.25"/>
  <cols>
    <col min="1" max="1" width="8" style="5" customWidth="1"/>
    <col min="2" max="2" width="8.7109375" style="5" customWidth="1"/>
    <col min="3" max="3" width="5.42578125" style="5" bestFit="1" customWidth="1"/>
    <col min="4" max="4" width="32.28515625" style="5" customWidth="1"/>
    <col min="5" max="5" width="13.28515625" style="5" customWidth="1"/>
    <col min="6" max="6" width="16.28515625" style="5" customWidth="1"/>
    <col min="7" max="9" width="13.28515625" style="5" customWidth="1"/>
    <col min="10" max="16384" width="8.85546875" style="5"/>
  </cols>
  <sheetData>
    <row r="1" spans="1:10" ht="15.75" customHeight="1" x14ac:dyDescent="0.25">
      <c r="A1" s="461"/>
      <c r="B1" s="461"/>
      <c r="C1" s="461"/>
      <c r="D1" s="461"/>
      <c r="E1" s="461"/>
      <c r="F1" s="461"/>
      <c r="G1" s="461"/>
      <c r="H1" s="461"/>
      <c r="I1" s="461"/>
      <c r="J1" s="461"/>
    </row>
    <row r="2" spans="1:10" ht="21" customHeight="1" x14ac:dyDescent="0.25">
      <c r="A2" s="503" t="s">
        <v>285</v>
      </c>
      <c r="B2" s="503"/>
      <c r="C2" s="503"/>
      <c r="D2" s="503"/>
      <c r="E2" s="503"/>
      <c r="F2" s="503"/>
      <c r="G2" s="503"/>
      <c r="H2" s="504"/>
      <c r="I2" s="504"/>
    </row>
    <row r="3" spans="1:10" x14ac:dyDescent="0.25">
      <c r="A3" s="10"/>
      <c r="B3" s="10"/>
      <c r="C3" s="10"/>
      <c r="D3" s="10"/>
      <c r="E3" s="10"/>
      <c r="F3" s="10"/>
      <c r="G3" s="10"/>
      <c r="H3" s="11"/>
      <c r="I3" s="11"/>
    </row>
    <row r="4" spans="1:10" x14ac:dyDescent="0.25">
      <c r="A4" s="503" t="s">
        <v>286</v>
      </c>
      <c r="B4" s="505"/>
      <c r="C4" s="505"/>
      <c r="D4" s="505"/>
      <c r="E4" s="505"/>
      <c r="F4" s="505"/>
      <c r="G4" s="505"/>
      <c r="H4" s="505"/>
      <c r="I4" s="505"/>
    </row>
    <row r="5" spans="1:10" s="81" customFormat="1" ht="47.25" x14ac:dyDescent="0.25">
      <c r="A5" s="193" t="s">
        <v>20</v>
      </c>
      <c r="B5" s="193" t="s">
        <v>25</v>
      </c>
      <c r="C5" s="193" t="s">
        <v>23</v>
      </c>
      <c r="D5" s="193" t="s">
        <v>6</v>
      </c>
      <c r="E5" s="435" t="s">
        <v>304</v>
      </c>
      <c r="F5" s="435" t="s">
        <v>305</v>
      </c>
      <c r="G5" s="222" t="s">
        <v>303</v>
      </c>
      <c r="H5" s="193" t="s">
        <v>73</v>
      </c>
      <c r="I5" s="193" t="s">
        <v>73</v>
      </c>
    </row>
    <row r="6" spans="1:10" s="82" customFormat="1" ht="12" x14ac:dyDescent="0.2">
      <c r="A6" s="506">
        <v>1</v>
      </c>
      <c r="B6" s="506"/>
      <c r="C6" s="506"/>
      <c r="D6" s="506"/>
      <c r="E6" s="194">
        <v>2</v>
      </c>
      <c r="F6" s="194">
        <v>3</v>
      </c>
      <c r="G6" s="194">
        <v>4</v>
      </c>
      <c r="H6" s="194" t="s">
        <v>96</v>
      </c>
      <c r="I6" s="194" t="s">
        <v>95</v>
      </c>
    </row>
    <row r="7" spans="1:10" ht="31.5" x14ac:dyDescent="0.25">
      <c r="A7" s="195">
        <v>8</v>
      </c>
      <c r="B7" s="196"/>
      <c r="C7" s="196"/>
      <c r="D7" s="196" t="s">
        <v>58</v>
      </c>
      <c r="E7" s="197">
        <f>SUM(E8)</f>
        <v>0</v>
      </c>
      <c r="F7" s="197">
        <f t="shared" ref="F7:G7" si="0">SUM(F8)</f>
        <v>0</v>
      </c>
      <c r="G7" s="197">
        <f t="shared" si="0"/>
        <v>0</v>
      </c>
      <c r="H7" s="198" t="e">
        <f>SUM(G7/E7*100)</f>
        <v>#DIV/0!</v>
      </c>
      <c r="I7" s="198" t="e">
        <f>SUM(G7/F7*100)</f>
        <v>#DIV/0!</v>
      </c>
    </row>
    <row r="8" spans="1:10" s="6" customFormat="1" x14ac:dyDescent="0.25">
      <c r="A8" s="199"/>
      <c r="B8" s="200">
        <v>84</v>
      </c>
      <c r="C8" s="201"/>
      <c r="D8" s="202" t="s">
        <v>59</v>
      </c>
      <c r="E8" s="203">
        <f>SUM(E9)</f>
        <v>0</v>
      </c>
      <c r="F8" s="416"/>
      <c r="G8" s="203">
        <f t="shared" ref="G8:G9" si="1">SUM(G9)</f>
        <v>0</v>
      </c>
      <c r="H8" s="204" t="e">
        <f t="shared" ref="H8:H16" si="2">SUM(G8/E8*100)</f>
        <v>#DIV/0!</v>
      </c>
      <c r="I8" s="204" t="e">
        <f t="shared" ref="I8:I16" si="3">SUM(G8/F8*100)</f>
        <v>#DIV/0!</v>
      </c>
      <c r="J8" s="25"/>
    </row>
    <row r="9" spans="1:10" s="6" customFormat="1" ht="47.25" x14ac:dyDescent="0.25">
      <c r="A9" s="264"/>
      <c r="B9" s="265" t="s">
        <v>118</v>
      </c>
      <c r="C9" s="264"/>
      <c r="D9" s="266" t="s">
        <v>119</v>
      </c>
      <c r="E9" s="267">
        <f>SUM(E10)</f>
        <v>0</v>
      </c>
      <c r="F9" s="267"/>
      <c r="G9" s="267">
        <f t="shared" si="1"/>
        <v>0</v>
      </c>
      <c r="H9" s="268" t="e">
        <f t="shared" si="2"/>
        <v>#DIV/0!</v>
      </c>
      <c r="I9" s="268"/>
      <c r="J9" s="25"/>
    </row>
    <row r="10" spans="1:10" s="6" customFormat="1" ht="31.5" x14ac:dyDescent="0.25">
      <c r="A10" s="189"/>
      <c r="B10" s="172">
        <v>8422</v>
      </c>
      <c r="C10" s="205"/>
      <c r="D10" s="206" t="s">
        <v>117</v>
      </c>
      <c r="E10" s="207"/>
      <c r="F10" s="269"/>
      <c r="G10" s="182"/>
      <c r="H10" s="275" t="e">
        <f t="shared" si="2"/>
        <v>#DIV/0!</v>
      </c>
      <c r="I10" s="275"/>
      <c r="J10" s="25"/>
    </row>
    <row r="11" spans="1:10" ht="31.5" x14ac:dyDescent="0.25">
      <c r="A11" s="271"/>
      <c r="B11" s="272"/>
      <c r="C11" s="273">
        <v>81</v>
      </c>
      <c r="D11" s="274" t="s">
        <v>51</v>
      </c>
      <c r="E11" s="270">
        <f>SUM(E7)</f>
        <v>0</v>
      </c>
      <c r="F11" s="270">
        <f t="shared" ref="F11:G11" si="4">SUM(F7)</f>
        <v>0</v>
      </c>
      <c r="G11" s="270">
        <f t="shared" si="4"/>
        <v>0</v>
      </c>
      <c r="H11" s="268" t="e">
        <f t="shared" si="2"/>
        <v>#DIV/0!</v>
      </c>
      <c r="I11" s="268" t="e">
        <f t="shared" si="3"/>
        <v>#DIV/0!</v>
      </c>
    </row>
    <row r="12" spans="1:10" ht="31.5" x14ac:dyDescent="0.25">
      <c r="A12" s="208">
        <v>5</v>
      </c>
      <c r="B12" s="209"/>
      <c r="C12" s="210"/>
      <c r="D12" s="211" t="s">
        <v>60</v>
      </c>
      <c r="E12" s="212">
        <f>SUM(E13)</f>
        <v>0</v>
      </c>
      <c r="F12" s="212">
        <f t="shared" ref="F12:G14" si="5">SUM(F13)</f>
        <v>0</v>
      </c>
      <c r="G12" s="212">
        <f t="shared" si="5"/>
        <v>0</v>
      </c>
      <c r="H12" s="198" t="e">
        <f t="shared" si="2"/>
        <v>#DIV/0!</v>
      </c>
      <c r="I12" s="198" t="e">
        <f t="shared" si="3"/>
        <v>#DIV/0!</v>
      </c>
    </row>
    <row r="13" spans="1:10" s="83" customFormat="1" ht="31.5" x14ac:dyDescent="0.25">
      <c r="A13" s="213"/>
      <c r="B13" s="213">
        <v>54</v>
      </c>
      <c r="C13" s="214"/>
      <c r="D13" s="215" t="s">
        <v>61</v>
      </c>
      <c r="E13" s="216">
        <f>SUM(E14)</f>
        <v>0</v>
      </c>
      <c r="F13" s="216"/>
      <c r="G13" s="216">
        <f t="shared" si="5"/>
        <v>0</v>
      </c>
      <c r="H13" s="204" t="e">
        <f t="shared" si="2"/>
        <v>#DIV/0!</v>
      </c>
      <c r="I13" s="204" t="e">
        <f t="shared" si="3"/>
        <v>#DIV/0!</v>
      </c>
    </row>
    <row r="14" spans="1:10" s="83" customFormat="1" ht="63" x14ac:dyDescent="0.25">
      <c r="A14" s="276"/>
      <c r="B14" s="276" t="s">
        <v>120</v>
      </c>
      <c r="C14" s="277"/>
      <c r="D14" s="278" t="s">
        <v>121</v>
      </c>
      <c r="E14" s="278">
        <f>SUM(E15)</f>
        <v>0</v>
      </c>
      <c r="F14" s="278"/>
      <c r="G14" s="278">
        <f t="shared" si="5"/>
        <v>0</v>
      </c>
      <c r="H14" s="268" t="e">
        <f t="shared" si="2"/>
        <v>#DIV/0!</v>
      </c>
      <c r="I14" s="268"/>
    </row>
    <row r="15" spans="1:10" ht="47.25" x14ac:dyDescent="0.25">
      <c r="A15" s="217"/>
      <c r="B15" s="217" t="s">
        <v>122</v>
      </c>
      <c r="C15" s="218"/>
      <c r="D15" s="219" t="s">
        <v>123</v>
      </c>
      <c r="E15" s="219"/>
      <c r="F15" s="279"/>
      <c r="G15" s="190"/>
      <c r="H15" s="268" t="e">
        <f t="shared" si="2"/>
        <v>#DIV/0!</v>
      </c>
      <c r="I15" s="268"/>
    </row>
    <row r="16" spans="1:10" s="12" customFormat="1" x14ac:dyDescent="0.25">
      <c r="A16" s="271"/>
      <c r="B16" s="272"/>
      <c r="C16" s="273">
        <v>11</v>
      </c>
      <c r="D16" s="274" t="s">
        <v>22</v>
      </c>
      <c r="E16" s="270">
        <f>SUM(E12)</f>
        <v>0</v>
      </c>
      <c r="F16" s="270">
        <f t="shared" ref="F16:G16" si="6">SUM(F12)</f>
        <v>0</v>
      </c>
      <c r="G16" s="270">
        <f t="shared" si="6"/>
        <v>0</v>
      </c>
      <c r="H16" s="268" t="e">
        <f t="shared" si="2"/>
        <v>#DIV/0!</v>
      </c>
      <c r="I16" s="268" t="e">
        <f t="shared" si="3"/>
        <v>#DIV/0!</v>
      </c>
    </row>
  </sheetData>
  <mergeCells count="4">
    <mergeCell ref="A2:I2"/>
    <mergeCell ref="A4:I4"/>
    <mergeCell ref="A6:D6"/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E297-5A9E-4BD2-B708-AB5CA4CA52F8}">
  <sheetPr>
    <pageSetUpPr fitToPage="1"/>
  </sheetPr>
  <dimension ref="A2:J28"/>
  <sheetViews>
    <sheetView workbookViewId="0">
      <selection sqref="A1:I26"/>
    </sheetView>
  </sheetViews>
  <sheetFormatPr defaultRowHeight="12.75" x14ac:dyDescent="0.2"/>
  <cols>
    <col min="1" max="1" width="32.85546875" customWidth="1"/>
    <col min="2" max="2" width="25.85546875" customWidth="1"/>
    <col min="3" max="3" width="28.5703125" customWidth="1"/>
    <col min="4" max="4" width="24.42578125" customWidth="1"/>
    <col min="5" max="5" width="11.85546875" customWidth="1"/>
    <col min="6" max="6" width="13.42578125" customWidth="1"/>
    <col min="7" max="7" width="1.140625" customWidth="1"/>
    <col min="8" max="8" width="8.85546875" hidden="1" customWidth="1"/>
    <col min="9" max="10" width="9.140625" hidden="1" customWidth="1"/>
  </cols>
  <sheetData>
    <row r="2" spans="1:9" ht="15.75" x14ac:dyDescent="0.2">
      <c r="A2" s="10"/>
      <c r="B2" s="10"/>
      <c r="C2" s="10"/>
      <c r="D2" s="10"/>
      <c r="E2" s="10"/>
      <c r="F2" s="10"/>
      <c r="G2" s="10"/>
      <c r="H2" s="11"/>
      <c r="I2" s="11"/>
    </row>
    <row r="3" spans="1:9" ht="15.75" x14ac:dyDescent="0.2">
      <c r="A3" s="503" t="s">
        <v>287</v>
      </c>
      <c r="B3" s="503"/>
      <c r="C3" s="503"/>
      <c r="D3" s="503"/>
      <c r="E3" s="503"/>
      <c r="F3" s="503"/>
      <c r="G3" s="503"/>
      <c r="H3" s="503"/>
      <c r="I3" s="503"/>
    </row>
    <row r="4" spans="1:9" ht="31.5" x14ac:dyDescent="0.2">
      <c r="A4" s="400" t="s">
        <v>27</v>
      </c>
      <c r="B4" s="435" t="s">
        <v>304</v>
      </c>
      <c r="C4" s="435" t="s">
        <v>305</v>
      </c>
      <c r="D4" s="222" t="s">
        <v>303</v>
      </c>
      <c r="E4" s="136" t="s">
        <v>73</v>
      </c>
      <c r="F4" s="136" t="s">
        <v>73</v>
      </c>
    </row>
    <row r="5" spans="1:9" x14ac:dyDescent="0.2">
      <c r="A5" s="138">
        <v>1</v>
      </c>
      <c r="B5" s="138">
        <v>2</v>
      </c>
      <c r="C5" s="139">
        <v>3</v>
      </c>
      <c r="D5" s="139">
        <v>4</v>
      </c>
      <c r="E5" s="138" t="s">
        <v>96</v>
      </c>
      <c r="F5" s="140" t="s">
        <v>95</v>
      </c>
    </row>
    <row r="6" spans="1:9" x14ac:dyDescent="0.2">
      <c r="A6" s="401" t="s">
        <v>259</v>
      </c>
      <c r="B6" s="402"/>
      <c r="C6" s="402"/>
      <c r="D6" s="148"/>
      <c r="E6" s="148"/>
      <c r="F6" s="148"/>
    </row>
    <row r="7" spans="1:9" x14ac:dyDescent="0.2">
      <c r="A7" s="401" t="s">
        <v>260</v>
      </c>
      <c r="B7" s="402"/>
      <c r="C7" s="402"/>
      <c r="D7" s="148"/>
      <c r="E7" s="148"/>
      <c r="F7" s="148"/>
    </row>
    <row r="8" spans="1:9" ht="15" customHeight="1" x14ac:dyDescent="0.2">
      <c r="A8" s="403" t="s">
        <v>261</v>
      </c>
      <c r="B8" s="402"/>
      <c r="C8" s="402"/>
      <c r="D8" s="148"/>
      <c r="E8" s="148"/>
      <c r="F8" s="148"/>
    </row>
    <row r="9" spans="1:9" ht="15" customHeight="1" x14ac:dyDescent="0.2">
      <c r="A9" s="404" t="s">
        <v>262</v>
      </c>
      <c r="B9" s="402"/>
      <c r="C9" s="402"/>
      <c r="D9" s="148"/>
      <c r="E9" s="148"/>
      <c r="F9" s="148"/>
    </row>
    <row r="10" spans="1:9" ht="15" customHeight="1" x14ac:dyDescent="0.2">
      <c r="A10" s="404" t="s">
        <v>263</v>
      </c>
      <c r="B10" s="402"/>
      <c r="C10" s="402"/>
      <c r="D10" s="148"/>
      <c r="E10" s="148"/>
      <c r="F10" s="148"/>
    </row>
    <row r="11" spans="1:9" ht="15" customHeight="1" x14ac:dyDescent="0.2">
      <c r="A11" s="401" t="s">
        <v>264</v>
      </c>
      <c r="B11" s="402"/>
      <c r="C11" s="402"/>
      <c r="D11" s="148"/>
      <c r="E11" s="148"/>
      <c r="F11" s="148"/>
    </row>
    <row r="12" spans="1:9" ht="23.25" customHeight="1" x14ac:dyDescent="0.2">
      <c r="A12" s="405" t="s">
        <v>265</v>
      </c>
      <c r="B12" s="402"/>
      <c r="C12" s="402"/>
      <c r="D12" s="148"/>
      <c r="E12" s="148"/>
      <c r="F12" s="148"/>
    </row>
    <row r="13" spans="1:9" ht="15" customHeight="1" x14ac:dyDescent="0.2">
      <c r="A13" s="401" t="s">
        <v>266</v>
      </c>
      <c r="B13" s="402"/>
      <c r="C13" s="402"/>
      <c r="D13" s="148"/>
      <c r="E13" s="148"/>
      <c r="F13" s="148"/>
    </row>
    <row r="14" spans="1:9" ht="24" customHeight="1" x14ac:dyDescent="0.2">
      <c r="A14" s="405" t="s">
        <v>267</v>
      </c>
      <c r="B14" s="402"/>
      <c r="C14" s="402"/>
      <c r="D14" s="148"/>
      <c r="E14" s="148"/>
      <c r="F14" s="148"/>
    </row>
    <row r="15" spans="1:9" ht="15" customHeight="1" x14ac:dyDescent="0.2">
      <c r="A15" s="406" t="s">
        <v>268</v>
      </c>
      <c r="B15" s="402"/>
      <c r="C15" s="402"/>
      <c r="D15" s="148"/>
      <c r="E15" s="148"/>
      <c r="F15" s="148"/>
    </row>
    <row r="16" spans="1:9" ht="15" customHeight="1" x14ac:dyDescent="0.2">
      <c r="A16" s="405"/>
      <c r="B16" s="402"/>
      <c r="C16" s="402"/>
      <c r="D16" s="148"/>
      <c r="E16" s="148"/>
      <c r="F16" s="148"/>
    </row>
    <row r="17" spans="1:6" ht="15" customHeight="1" x14ac:dyDescent="0.2">
      <c r="A17" s="401" t="s">
        <v>269</v>
      </c>
      <c r="B17" s="402"/>
      <c r="C17" s="402"/>
      <c r="D17" s="148"/>
      <c r="E17" s="148"/>
      <c r="F17" s="148"/>
    </row>
    <row r="18" spans="1:6" ht="15" customHeight="1" x14ac:dyDescent="0.2">
      <c r="A18" s="401" t="s">
        <v>260</v>
      </c>
      <c r="B18" s="402"/>
      <c r="C18" s="402"/>
      <c r="D18" s="148"/>
      <c r="E18" s="148"/>
      <c r="F18" s="148"/>
    </row>
    <row r="19" spans="1:6" ht="15" customHeight="1" x14ac:dyDescent="0.2">
      <c r="A19" s="403" t="s">
        <v>261</v>
      </c>
      <c r="B19" s="402"/>
      <c r="C19" s="402"/>
      <c r="D19" s="148"/>
      <c r="E19" s="148"/>
      <c r="F19" s="148"/>
    </row>
    <row r="20" spans="1:6" ht="15" customHeight="1" x14ac:dyDescent="0.2">
      <c r="A20" s="404" t="s">
        <v>262</v>
      </c>
      <c r="B20" s="402"/>
      <c r="C20" s="402"/>
      <c r="D20" s="148"/>
      <c r="E20" s="148"/>
      <c r="F20" s="148"/>
    </row>
    <row r="21" spans="1:6" ht="15" customHeight="1" x14ac:dyDescent="0.2">
      <c r="A21" s="404" t="s">
        <v>263</v>
      </c>
      <c r="B21" s="402"/>
      <c r="C21" s="402"/>
      <c r="D21" s="148"/>
      <c r="E21" s="148"/>
      <c r="F21" s="148"/>
    </row>
    <row r="22" spans="1:6" ht="15" customHeight="1" x14ac:dyDescent="0.2">
      <c r="A22" s="401" t="s">
        <v>264</v>
      </c>
      <c r="B22" s="402"/>
      <c r="C22" s="402"/>
      <c r="D22" s="148"/>
      <c r="E22" s="148"/>
      <c r="F22" s="148"/>
    </row>
    <row r="23" spans="1:6" ht="23.25" customHeight="1" x14ac:dyDescent="0.2">
      <c r="A23" s="405" t="s">
        <v>265</v>
      </c>
      <c r="B23" s="402"/>
      <c r="C23" s="402"/>
      <c r="D23" s="148"/>
      <c r="E23" s="148"/>
      <c r="F23" s="148"/>
    </row>
    <row r="24" spans="1:6" ht="15" customHeight="1" x14ac:dyDescent="0.2">
      <c r="A24" s="401" t="s">
        <v>266</v>
      </c>
      <c r="B24" s="402"/>
      <c r="C24" s="402"/>
      <c r="D24" s="148"/>
      <c r="E24" s="148"/>
      <c r="F24" s="148"/>
    </row>
    <row r="25" spans="1:6" ht="24" customHeight="1" x14ac:dyDescent="0.2">
      <c r="A25" s="405" t="s">
        <v>267</v>
      </c>
      <c r="B25" s="402"/>
      <c r="C25" s="402"/>
      <c r="D25" s="148"/>
      <c r="E25" s="148"/>
      <c r="F25" s="148"/>
    </row>
    <row r="26" spans="1:6" ht="15" customHeight="1" x14ac:dyDescent="0.2">
      <c r="A26" s="406" t="s">
        <v>268</v>
      </c>
      <c r="B26" s="402"/>
      <c r="C26" s="402"/>
      <c r="D26" s="148"/>
      <c r="E26" s="148"/>
      <c r="F26" s="148"/>
    </row>
    <row r="27" spans="1:6" ht="15" customHeight="1" x14ac:dyDescent="0.2"/>
    <row r="28" spans="1:6" ht="15" customHeight="1" x14ac:dyDescent="0.2"/>
  </sheetData>
  <mergeCells count="1">
    <mergeCell ref="A3:I3"/>
  </mergeCells>
  <pageMargins left="0.7" right="0.7" top="0.75" bottom="0.75" header="0.3" footer="0.3"/>
  <pageSetup paperSize="9" scale="9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90"/>
  <sheetViews>
    <sheetView tabSelected="1" topLeftCell="A263" zoomScaleNormal="100" workbookViewId="0">
      <selection activeCell="B293" sqref="B293"/>
    </sheetView>
  </sheetViews>
  <sheetFormatPr defaultColWidth="9.140625" defaultRowHeight="15.75" x14ac:dyDescent="0.25"/>
  <cols>
    <col min="1" max="1" width="9.7109375" style="35" customWidth="1"/>
    <col min="2" max="2" width="54" style="35" customWidth="1"/>
    <col min="3" max="3" width="13.28515625" style="35" customWidth="1"/>
    <col min="4" max="4" width="14.7109375" style="35" customWidth="1"/>
    <col min="5" max="5" width="8.28515625" style="18" customWidth="1"/>
    <col min="6" max="7" width="15.140625" style="18" customWidth="1"/>
    <col min="8" max="8" width="16.7109375" style="18" hidden="1" customWidth="1"/>
    <col min="9" max="9" width="16.42578125" style="18" hidden="1" customWidth="1"/>
    <col min="10" max="10" width="12.5703125" style="18" hidden="1" customWidth="1"/>
    <col min="11" max="12" width="10.7109375" style="18" bestFit="1" customWidth="1"/>
    <col min="13" max="13" width="10.28515625" style="18" bestFit="1" customWidth="1"/>
    <col min="14" max="14" width="11.85546875" style="18" bestFit="1" customWidth="1"/>
    <col min="15" max="15" width="15.42578125" style="18" customWidth="1"/>
    <col min="16" max="16" width="9.140625" style="18" customWidth="1"/>
    <col min="17" max="16384" width="9.140625" style="18"/>
  </cols>
  <sheetData>
    <row r="1" spans="1:5" s="13" customFormat="1" ht="15.75" customHeight="1" x14ac:dyDescent="0.25">
      <c r="A1" s="392"/>
      <c r="B1" s="392" t="s">
        <v>258</v>
      </c>
      <c r="C1" s="392"/>
      <c r="D1" s="392"/>
      <c r="E1" s="392"/>
    </row>
    <row r="2" spans="1:5" s="22" customFormat="1" ht="15.75" customHeight="1" x14ac:dyDescent="0.25">
      <c r="A2" s="393"/>
      <c r="B2" s="393" t="s">
        <v>288</v>
      </c>
      <c r="C2" s="393"/>
      <c r="D2" s="393"/>
      <c r="E2" s="393"/>
    </row>
    <row r="3" spans="1:5" s="22" customFormat="1" x14ac:dyDescent="0.25">
      <c r="A3" s="26"/>
      <c r="B3" s="396"/>
      <c r="C3" s="27"/>
      <c r="D3" s="27"/>
      <c r="E3" s="28"/>
    </row>
    <row r="4" spans="1:5" s="42" customFormat="1" ht="38.25" x14ac:dyDescent="0.2">
      <c r="A4" s="84" t="s">
        <v>29</v>
      </c>
      <c r="B4" s="84" t="s">
        <v>30</v>
      </c>
      <c r="C4" s="394" t="s">
        <v>302</v>
      </c>
      <c r="D4" s="417" t="s">
        <v>303</v>
      </c>
      <c r="E4" s="395" t="s">
        <v>73</v>
      </c>
    </row>
    <row r="5" spans="1:5" s="22" customFormat="1" x14ac:dyDescent="0.25">
      <c r="A5" s="507">
        <v>1</v>
      </c>
      <c r="B5" s="507"/>
      <c r="C5" s="85">
        <v>2</v>
      </c>
      <c r="D5" s="85">
        <v>3</v>
      </c>
      <c r="E5" s="86" t="s">
        <v>124</v>
      </c>
    </row>
    <row r="6" spans="1:5" s="22" customFormat="1" x14ac:dyDescent="0.25">
      <c r="A6" s="84">
        <v>15866</v>
      </c>
      <c r="B6" s="84" t="s">
        <v>270</v>
      </c>
      <c r="C6" s="85"/>
      <c r="D6" s="85"/>
      <c r="E6" s="86"/>
    </row>
    <row r="7" spans="1:5" s="22" customFormat="1" x14ac:dyDescent="0.25">
      <c r="A7" s="84"/>
      <c r="B7" s="84" t="s">
        <v>271</v>
      </c>
      <c r="C7" s="407">
        <f>SUM(C8:C16)</f>
        <v>2825694.7199999997</v>
      </c>
      <c r="D7" s="412">
        <f>SUM(D8:D16)</f>
        <v>1235217.58</v>
      </c>
      <c r="E7" s="408">
        <f>SUM(D7/C7*100)</f>
        <v>43.713766078736214</v>
      </c>
    </row>
    <row r="8" spans="1:5" s="22" customFormat="1" x14ac:dyDescent="0.25">
      <c r="A8" s="192" t="s">
        <v>292</v>
      </c>
      <c r="B8" s="413" t="s">
        <v>297</v>
      </c>
      <c r="C8" s="331">
        <v>180546.5</v>
      </c>
      <c r="D8" s="331">
        <v>88247.47</v>
      </c>
      <c r="E8" s="408">
        <f>SUM(D8/C8*100)</f>
        <v>48.877973264505265</v>
      </c>
    </row>
    <row r="9" spans="1:5" s="22" customFormat="1" x14ac:dyDescent="0.25">
      <c r="A9" s="192" t="s">
        <v>207</v>
      </c>
      <c r="B9" s="413" t="s">
        <v>226</v>
      </c>
      <c r="C9" s="331">
        <v>82500</v>
      </c>
      <c r="D9" s="331">
        <v>6743.75</v>
      </c>
      <c r="E9" s="409">
        <f t="shared" ref="E9:E11" si="0">(D9/C9)*100</f>
        <v>8.1742424242424239</v>
      </c>
    </row>
    <row r="10" spans="1:5" s="22" customFormat="1" x14ac:dyDescent="0.25">
      <c r="A10" s="192" t="s">
        <v>238</v>
      </c>
      <c r="B10" s="413" t="s">
        <v>257</v>
      </c>
      <c r="C10" s="331">
        <v>15</v>
      </c>
      <c r="D10" s="331"/>
      <c r="E10" s="409">
        <f t="shared" si="0"/>
        <v>0</v>
      </c>
    </row>
    <row r="11" spans="1:5" s="22" customFormat="1" x14ac:dyDescent="0.25">
      <c r="A11" s="192" t="s">
        <v>293</v>
      </c>
      <c r="B11" s="413" t="s">
        <v>32</v>
      </c>
      <c r="C11" s="331">
        <v>5000</v>
      </c>
      <c r="D11" s="331">
        <v>636.35</v>
      </c>
      <c r="E11" s="409">
        <f t="shared" si="0"/>
        <v>12.727</v>
      </c>
    </row>
    <row r="12" spans="1:5" s="22" customFormat="1" x14ac:dyDescent="0.25">
      <c r="A12" s="192" t="s">
        <v>294</v>
      </c>
      <c r="B12" s="413" t="s">
        <v>33</v>
      </c>
      <c r="C12" s="322">
        <v>4500</v>
      </c>
      <c r="D12" s="322">
        <v>4500</v>
      </c>
      <c r="E12" s="409">
        <f t="shared" ref="E12:E16" si="1">(D12/C12)*100</f>
        <v>100</v>
      </c>
    </row>
    <row r="13" spans="1:5" s="22" customFormat="1" x14ac:dyDescent="0.25">
      <c r="A13" s="410" t="s">
        <v>295</v>
      </c>
      <c r="B13" s="414" t="s">
        <v>21</v>
      </c>
      <c r="C13" s="388">
        <v>2544845.2999999998</v>
      </c>
      <c r="D13" s="388">
        <v>1130031</v>
      </c>
      <c r="E13" s="409">
        <f t="shared" si="1"/>
        <v>44.40470310710046</v>
      </c>
    </row>
    <row r="14" spans="1:5" s="22" customFormat="1" x14ac:dyDescent="0.25">
      <c r="A14" s="192" t="s">
        <v>209</v>
      </c>
      <c r="B14" s="413" t="s">
        <v>34</v>
      </c>
      <c r="C14" s="322">
        <v>925</v>
      </c>
      <c r="D14" s="322">
        <v>15</v>
      </c>
      <c r="E14" s="409">
        <f t="shared" si="1"/>
        <v>1.6216216216216217</v>
      </c>
    </row>
    <row r="15" spans="1:5" s="22" customFormat="1" ht="31.5" x14ac:dyDescent="0.25">
      <c r="A15" s="192" t="s">
        <v>296</v>
      </c>
      <c r="B15" s="415" t="s">
        <v>200</v>
      </c>
      <c r="C15" s="322">
        <v>602</v>
      </c>
      <c r="D15" s="322"/>
      <c r="E15" s="176">
        <f t="shared" si="1"/>
        <v>0</v>
      </c>
    </row>
    <row r="16" spans="1:5" s="22" customFormat="1" x14ac:dyDescent="0.25">
      <c r="A16" s="411" t="s">
        <v>273</v>
      </c>
      <c r="B16" s="180" t="s">
        <v>272</v>
      </c>
      <c r="C16" s="412">
        <v>6760.92</v>
      </c>
      <c r="D16" s="412">
        <v>5044.01</v>
      </c>
      <c r="E16" s="176">
        <f t="shared" si="1"/>
        <v>74.6053791495832</v>
      </c>
    </row>
    <row r="17" spans="1:5" s="22" customFormat="1" x14ac:dyDescent="0.25">
      <c r="A17" s="160" t="s">
        <v>189</v>
      </c>
      <c r="B17" s="161" t="s">
        <v>191</v>
      </c>
      <c r="C17" s="316">
        <f>SUM(C18,C52,C211)</f>
        <v>2825694.7199999997</v>
      </c>
      <c r="D17" s="316">
        <f>SUM(D18,D52,D211)</f>
        <v>1235217.5799999998</v>
      </c>
      <c r="E17" s="162">
        <f>SUM(D17/C17*100)</f>
        <v>43.713766078736207</v>
      </c>
    </row>
    <row r="18" spans="1:5" s="29" customFormat="1" ht="31.5" customHeight="1" x14ac:dyDescent="0.25">
      <c r="A18" s="163" t="s">
        <v>190</v>
      </c>
      <c r="B18" s="164" t="s">
        <v>192</v>
      </c>
      <c r="C18" s="317">
        <f>SUM(C19)</f>
        <v>160469</v>
      </c>
      <c r="D18" s="317">
        <f>SUM(D19)</f>
        <v>82378.119999999981</v>
      </c>
      <c r="E18" s="165">
        <f>SUM(D18/C18*100)</f>
        <v>51.335846799070218</v>
      </c>
    </row>
    <row r="19" spans="1:5" s="30" customFormat="1" x14ac:dyDescent="0.2">
      <c r="A19" s="166" t="s">
        <v>292</v>
      </c>
      <c r="B19" s="293" t="s">
        <v>297</v>
      </c>
      <c r="C19" s="318">
        <f>SUM(C20)</f>
        <v>160469</v>
      </c>
      <c r="D19" s="318">
        <f>SUM(D20)</f>
        <v>82378.119999999981</v>
      </c>
      <c r="E19" s="167">
        <f>SUM(D19/C19*100)</f>
        <v>51.335846799070218</v>
      </c>
    </row>
    <row r="20" spans="1:5" s="30" customFormat="1" x14ac:dyDescent="0.2">
      <c r="A20" s="168">
        <v>3</v>
      </c>
      <c r="B20" s="169" t="s">
        <v>24</v>
      </c>
      <c r="C20" s="319">
        <f>SUM(C21,C48)</f>
        <v>160469</v>
      </c>
      <c r="D20" s="319">
        <f>SUM(D21,D48)</f>
        <v>82378.119999999981</v>
      </c>
      <c r="E20" s="175">
        <f>SUM(D20/C20*100)</f>
        <v>51.335846799070218</v>
      </c>
    </row>
    <row r="21" spans="1:5" s="30" customFormat="1" x14ac:dyDescent="0.2">
      <c r="A21" s="170">
        <v>32</v>
      </c>
      <c r="B21" s="171" t="s">
        <v>9</v>
      </c>
      <c r="C21" s="319">
        <v>159699</v>
      </c>
      <c r="D21" s="319">
        <f>SUM(D22,D26,D32,D42)</f>
        <v>82004.389999999985</v>
      </c>
      <c r="E21" s="175">
        <f>(D21/C21)*100</f>
        <v>51.349344704725752</v>
      </c>
    </row>
    <row r="22" spans="1:5" s="30" customFormat="1" x14ac:dyDescent="0.2">
      <c r="A22" s="170">
        <v>321</v>
      </c>
      <c r="B22" s="171" t="s">
        <v>44</v>
      </c>
      <c r="C22" s="175"/>
      <c r="D22" s="319">
        <f>SUM(D23:D25)</f>
        <v>7692.45</v>
      </c>
      <c r="E22" s="175"/>
    </row>
    <row r="23" spans="1:5" s="30" customFormat="1" x14ac:dyDescent="0.2">
      <c r="A23" s="172" t="s">
        <v>65</v>
      </c>
      <c r="B23" s="173" t="s">
        <v>66</v>
      </c>
      <c r="C23" s="174"/>
      <c r="D23" s="320">
        <v>5655.45</v>
      </c>
      <c r="E23" s="174"/>
    </row>
    <row r="24" spans="1:5" s="30" customFormat="1" x14ac:dyDescent="0.2">
      <c r="A24" s="172">
        <v>3213</v>
      </c>
      <c r="B24" s="173" t="s">
        <v>49</v>
      </c>
      <c r="C24" s="174"/>
      <c r="D24" s="320">
        <v>1392.5</v>
      </c>
      <c r="E24" s="174"/>
    </row>
    <row r="25" spans="1:5" s="30" customFormat="1" x14ac:dyDescent="0.2">
      <c r="A25" s="285">
        <v>3214</v>
      </c>
      <c r="B25" s="286" t="s">
        <v>137</v>
      </c>
      <c r="C25" s="287"/>
      <c r="D25" s="321">
        <v>644.5</v>
      </c>
      <c r="E25" s="175"/>
    </row>
    <row r="26" spans="1:5" s="30" customFormat="1" x14ac:dyDescent="0.2">
      <c r="A26" s="177">
        <v>322</v>
      </c>
      <c r="B26" s="169" t="s">
        <v>45</v>
      </c>
      <c r="C26" s="178"/>
      <c r="D26" s="322">
        <f>SUM(D27:D31)</f>
        <v>21067.77</v>
      </c>
      <c r="E26" s="178"/>
    </row>
    <row r="27" spans="1:5" s="30" customFormat="1" x14ac:dyDescent="0.2">
      <c r="A27" s="179" t="s">
        <v>68</v>
      </c>
      <c r="B27" s="180" t="s">
        <v>52</v>
      </c>
      <c r="C27" s="181"/>
      <c r="D27" s="320">
        <v>6678.14</v>
      </c>
      <c r="E27" s="181"/>
    </row>
    <row r="28" spans="1:5" s="30" customFormat="1" x14ac:dyDescent="0.2">
      <c r="A28" s="179" t="s">
        <v>69</v>
      </c>
      <c r="B28" s="180" t="s">
        <v>70</v>
      </c>
      <c r="C28" s="181"/>
      <c r="D28" s="320">
        <v>11886.74</v>
      </c>
      <c r="E28" s="181"/>
    </row>
    <row r="29" spans="1:5" s="30" customFormat="1" x14ac:dyDescent="0.2">
      <c r="A29" s="179" t="s">
        <v>71</v>
      </c>
      <c r="B29" s="180" t="s">
        <v>72</v>
      </c>
      <c r="C29" s="181"/>
      <c r="D29" s="320">
        <v>2156.65</v>
      </c>
      <c r="E29" s="181"/>
    </row>
    <row r="30" spans="1:5" s="30" customFormat="1" x14ac:dyDescent="0.2">
      <c r="A30" s="285">
        <v>3225</v>
      </c>
      <c r="B30" s="286" t="s">
        <v>193</v>
      </c>
      <c r="C30" s="287"/>
      <c r="D30" s="321">
        <v>68.64</v>
      </c>
      <c r="E30" s="175"/>
    </row>
    <row r="31" spans="1:5" s="30" customFormat="1" x14ac:dyDescent="0.2">
      <c r="A31" s="285">
        <v>3227</v>
      </c>
      <c r="B31" s="286" t="s">
        <v>141</v>
      </c>
      <c r="C31" s="287"/>
      <c r="D31" s="321">
        <v>277.60000000000002</v>
      </c>
      <c r="E31" s="175"/>
    </row>
    <row r="32" spans="1:5" s="30" customFormat="1" x14ac:dyDescent="0.2">
      <c r="A32" s="170">
        <v>323</v>
      </c>
      <c r="B32" s="171" t="s">
        <v>39</v>
      </c>
      <c r="C32" s="175"/>
      <c r="D32" s="319">
        <f>SUM(D33:D41)</f>
        <v>48664.49</v>
      </c>
      <c r="E32" s="175"/>
    </row>
    <row r="33" spans="1:5" s="30" customFormat="1" x14ac:dyDescent="0.2">
      <c r="A33" s="172" t="s">
        <v>75</v>
      </c>
      <c r="B33" s="173" t="s">
        <v>76</v>
      </c>
      <c r="C33" s="174"/>
      <c r="D33" s="320">
        <v>32945.71</v>
      </c>
      <c r="E33" s="174"/>
    </row>
    <row r="34" spans="1:5" s="30" customFormat="1" x14ac:dyDescent="0.2">
      <c r="A34" s="172" t="s">
        <v>77</v>
      </c>
      <c r="B34" s="173" t="s">
        <v>78</v>
      </c>
      <c r="C34" s="174"/>
      <c r="D34" s="320">
        <v>5984.04</v>
      </c>
      <c r="E34" s="174"/>
    </row>
    <row r="35" spans="1:5" s="30" customFormat="1" x14ac:dyDescent="0.2">
      <c r="A35" s="172">
        <v>3233</v>
      </c>
      <c r="B35" s="173" t="s">
        <v>142</v>
      </c>
      <c r="C35" s="174"/>
      <c r="D35" s="320"/>
      <c r="E35" s="174"/>
    </row>
    <row r="36" spans="1:5" s="30" customFormat="1" x14ac:dyDescent="0.2">
      <c r="A36" s="172" t="s">
        <v>79</v>
      </c>
      <c r="B36" s="173" t="s">
        <v>80</v>
      </c>
      <c r="C36" s="174"/>
      <c r="D36" s="320">
        <v>2908.84</v>
      </c>
      <c r="E36" s="174"/>
    </row>
    <row r="37" spans="1:5" s="30" customFormat="1" x14ac:dyDescent="0.2">
      <c r="A37" s="172">
        <v>3235</v>
      </c>
      <c r="B37" s="173" t="s">
        <v>57</v>
      </c>
      <c r="C37" s="174"/>
      <c r="D37" s="320">
        <v>414.06</v>
      </c>
      <c r="E37" s="174"/>
    </row>
    <row r="38" spans="1:5" s="30" customFormat="1" x14ac:dyDescent="0.2">
      <c r="A38" s="172">
        <v>3236</v>
      </c>
      <c r="B38" s="173" t="s">
        <v>54</v>
      </c>
      <c r="C38" s="174"/>
      <c r="D38" s="320">
        <v>3835.82</v>
      </c>
      <c r="E38" s="174"/>
    </row>
    <row r="39" spans="1:5" s="30" customFormat="1" x14ac:dyDescent="0.2">
      <c r="A39" s="172">
        <v>3237</v>
      </c>
      <c r="B39" s="173" t="s">
        <v>55</v>
      </c>
      <c r="C39" s="174"/>
      <c r="D39" s="320">
        <v>1009.94</v>
      </c>
      <c r="E39" s="174"/>
    </row>
    <row r="40" spans="1:5" s="30" customFormat="1" x14ac:dyDescent="0.2">
      <c r="A40" s="172" t="s">
        <v>81</v>
      </c>
      <c r="B40" s="173" t="s">
        <v>82</v>
      </c>
      <c r="C40" s="174"/>
      <c r="D40" s="320">
        <v>1163.08</v>
      </c>
      <c r="E40" s="174"/>
    </row>
    <row r="41" spans="1:5" s="30" customFormat="1" x14ac:dyDescent="0.2">
      <c r="A41" s="172" t="s">
        <v>83</v>
      </c>
      <c r="B41" s="173" t="s">
        <v>56</v>
      </c>
      <c r="C41" s="174"/>
      <c r="D41" s="320">
        <v>403</v>
      </c>
      <c r="E41" s="174"/>
    </row>
    <row r="42" spans="1:5" s="30" customFormat="1" x14ac:dyDescent="0.2">
      <c r="A42" s="170">
        <v>329</v>
      </c>
      <c r="B42" s="171" t="s">
        <v>46</v>
      </c>
      <c r="C42" s="175"/>
      <c r="D42" s="319">
        <f>SUM(D43:D47)</f>
        <v>4579.68</v>
      </c>
      <c r="E42" s="175"/>
    </row>
    <row r="43" spans="1:5" s="30" customFormat="1" x14ac:dyDescent="0.2">
      <c r="A43" s="172">
        <v>3292</v>
      </c>
      <c r="B43" s="173" t="s">
        <v>194</v>
      </c>
      <c r="C43" s="174"/>
      <c r="D43" s="320">
        <v>3865.1</v>
      </c>
      <c r="E43" s="174"/>
    </row>
    <row r="44" spans="1:5" s="30" customFormat="1" x14ac:dyDescent="0.2">
      <c r="A44" s="172" t="s">
        <v>84</v>
      </c>
      <c r="B44" s="173" t="s">
        <v>85</v>
      </c>
      <c r="C44" s="174"/>
      <c r="D44" s="320"/>
      <c r="E44" s="174"/>
    </row>
    <row r="45" spans="1:5" s="30" customFormat="1" x14ac:dyDescent="0.2">
      <c r="A45" s="172">
        <v>3294</v>
      </c>
      <c r="B45" s="173" t="s">
        <v>195</v>
      </c>
      <c r="C45" s="174"/>
      <c r="D45" s="320">
        <v>140</v>
      </c>
      <c r="E45" s="174"/>
    </row>
    <row r="46" spans="1:5" s="30" customFormat="1" x14ac:dyDescent="0.2">
      <c r="A46" s="172">
        <v>3295</v>
      </c>
      <c r="B46" s="173" t="s">
        <v>86</v>
      </c>
      <c r="C46" s="174"/>
      <c r="D46" s="320">
        <v>16.59</v>
      </c>
      <c r="E46" s="174"/>
    </row>
    <row r="47" spans="1:5" s="30" customFormat="1" x14ac:dyDescent="0.2">
      <c r="A47" s="172" t="s">
        <v>87</v>
      </c>
      <c r="B47" s="173" t="s">
        <v>46</v>
      </c>
      <c r="C47" s="174"/>
      <c r="D47" s="320">
        <v>557.99</v>
      </c>
      <c r="E47" s="174"/>
    </row>
    <row r="48" spans="1:5" s="30" customFormat="1" x14ac:dyDescent="0.2">
      <c r="A48" s="170">
        <v>34</v>
      </c>
      <c r="B48" s="171" t="s">
        <v>12</v>
      </c>
      <c r="C48" s="319">
        <v>770</v>
      </c>
      <c r="D48" s="319">
        <f>SUM(D49)</f>
        <v>373.73</v>
      </c>
      <c r="E48" s="175">
        <f>(D48/C48)*100</f>
        <v>48.536363636363639</v>
      </c>
    </row>
    <row r="49" spans="1:10" s="30" customFormat="1" x14ac:dyDescent="0.2">
      <c r="A49" s="170">
        <v>343</v>
      </c>
      <c r="B49" s="171" t="s">
        <v>47</v>
      </c>
      <c r="C49" s="175"/>
      <c r="D49" s="319">
        <f>SUM(D50:D51)</f>
        <v>373.73</v>
      </c>
      <c r="E49" s="175"/>
      <c r="F49" s="28"/>
      <c r="H49" s="31"/>
      <c r="I49" s="31"/>
    </row>
    <row r="50" spans="1:10" s="30" customFormat="1" x14ac:dyDescent="0.2">
      <c r="A50" s="172" t="s">
        <v>88</v>
      </c>
      <c r="B50" s="173" t="s">
        <v>89</v>
      </c>
      <c r="C50" s="174"/>
      <c r="D50" s="320">
        <v>373.26</v>
      </c>
      <c r="E50" s="174"/>
      <c r="F50" s="28"/>
      <c r="H50" s="31"/>
      <c r="I50" s="31"/>
    </row>
    <row r="51" spans="1:10" s="30" customFormat="1" x14ac:dyDescent="0.2">
      <c r="A51" s="285">
        <v>3433</v>
      </c>
      <c r="B51" s="286" t="s">
        <v>196</v>
      </c>
      <c r="C51" s="287"/>
      <c r="D51" s="320">
        <v>0.47</v>
      </c>
      <c r="E51" s="175"/>
      <c r="F51" s="28"/>
      <c r="H51" s="31"/>
      <c r="I51" s="31"/>
    </row>
    <row r="52" spans="1:10" s="30" customFormat="1" ht="31.5" x14ac:dyDescent="0.2">
      <c r="A52" s="163" t="s">
        <v>197</v>
      </c>
      <c r="B52" s="164" t="s">
        <v>198</v>
      </c>
      <c r="C52" s="323">
        <f>SUM(C53,C80,C85,C109,C114,C132,C139,C173,C186,C198,C206)</f>
        <v>2611268.92</v>
      </c>
      <c r="D52" s="323">
        <f>SUM(D53,D80,D85,D109,D114,D132,D139,D173,D186,D198,D206)</f>
        <v>1141949.06</v>
      </c>
      <c r="E52" s="191">
        <f>(D52/C52*100)</f>
        <v>43.731576294332797</v>
      </c>
      <c r="F52" s="28"/>
      <c r="H52" s="31"/>
      <c r="I52" s="31"/>
    </row>
    <row r="53" spans="1:10" s="30" customFormat="1" x14ac:dyDescent="0.2">
      <c r="A53" s="166" t="s">
        <v>207</v>
      </c>
      <c r="B53" s="166" t="s">
        <v>226</v>
      </c>
      <c r="C53" s="318">
        <f>SUM(C54)</f>
        <v>57500</v>
      </c>
      <c r="D53" s="318">
        <f>SUM(D54)</f>
        <v>3500</v>
      </c>
      <c r="E53" s="184">
        <f t="shared" ref="E53" si="2">(D53/C53)*100</f>
        <v>6.0869565217391308</v>
      </c>
      <c r="F53" s="28"/>
      <c r="H53" s="31"/>
      <c r="I53" s="31"/>
    </row>
    <row r="54" spans="1:10" s="22" customFormat="1" ht="14.25" customHeight="1" x14ac:dyDescent="0.25">
      <c r="A54" s="168">
        <v>3</v>
      </c>
      <c r="B54" s="169" t="s">
        <v>24</v>
      </c>
      <c r="C54" s="319">
        <f>SUM(C55,C60,C77)</f>
        <v>57500</v>
      </c>
      <c r="D54" s="319">
        <f>SUM(D55,D60,D77)</f>
        <v>3500</v>
      </c>
      <c r="E54" s="175">
        <f>SUM(D54/C54*100)</f>
        <v>6.0869565217391308</v>
      </c>
      <c r="F54" s="28"/>
      <c r="G54" s="28"/>
      <c r="H54" s="39" t="e">
        <f>SUM(#REF!)</f>
        <v>#REF!</v>
      </c>
      <c r="I54" s="40" t="e">
        <f>SUM(#REF!)</f>
        <v>#REF!</v>
      </c>
      <c r="J54" s="22">
        <f>SUM(C54:G54)</f>
        <v>61006.086956521736</v>
      </c>
    </row>
    <row r="55" spans="1:10" s="22" customFormat="1" ht="14.25" customHeight="1" x14ac:dyDescent="0.25">
      <c r="A55" s="170">
        <v>31</v>
      </c>
      <c r="B55" s="171" t="s">
        <v>8</v>
      </c>
      <c r="C55" s="319"/>
      <c r="D55" s="319">
        <f>SUM(D56,D58)</f>
        <v>0</v>
      </c>
      <c r="E55" s="175" t="e">
        <f t="shared" ref="E55" si="3">(D55/C55)*100</f>
        <v>#DIV/0!</v>
      </c>
      <c r="F55" s="28"/>
      <c r="G55" s="28"/>
      <c r="H55" s="418"/>
      <c r="I55" s="418"/>
    </row>
    <row r="56" spans="1:10" s="22" customFormat="1" ht="14.25" customHeight="1" x14ac:dyDescent="0.25">
      <c r="A56" s="170">
        <v>311</v>
      </c>
      <c r="B56" s="171" t="s">
        <v>199</v>
      </c>
      <c r="C56" s="287"/>
      <c r="D56" s="319">
        <f>D57+D58+D59</f>
        <v>0</v>
      </c>
      <c r="E56" s="175"/>
      <c r="F56" s="28"/>
      <c r="G56" s="28"/>
      <c r="H56" s="418"/>
      <c r="I56" s="418"/>
    </row>
    <row r="57" spans="1:10" s="22" customFormat="1" ht="14.25" customHeight="1" x14ac:dyDescent="0.25">
      <c r="A57" s="291">
        <v>3111</v>
      </c>
      <c r="B57" s="290" t="s">
        <v>62</v>
      </c>
      <c r="C57" s="287"/>
      <c r="D57" s="321"/>
      <c r="E57" s="175"/>
      <c r="F57" s="28"/>
      <c r="G57" s="28"/>
      <c r="H57" s="418"/>
      <c r="I57" s="418"/>
    </row>
    <row r="58" spans="1:10" s="22" customFormat="1" ht="14.25" customHeight="1" x14ac:dyDescent="0.25">
      <c r="A58" s="170">
        <v>313</v>
      </c>
      <c r="B58" s="171" t="s">
        <v>42</v>
      </c>
      <c r="C58" s="287"/>
      <c r="D58" s="319">
        <f>D59</f>
        <v>0</v>
      </c>
      <c r="E58" s="175"/>
      <c r="F58" s="28"/>
      <c r="G58" s="28"/>
      <c r="H58" s="418"/>
      <c r="I58" s="418"/>
    </row>
    <row r="59" spans="1:10" s="22" customFormat="1" ht="14.25" customHeight="1" x14ac:dyDescent="0.25">
      <c r="A59" s="291">
        <v>3132</v>
      </c>
      <c r="B59" s="290" t="s">
        <v>63</v>
      </c>
      <c r="C59" s="287"/>
      <c r="D59" s="321"/>
      <c r="E59" s="175"/>
      <c r="F59" s="28"/>
      <c r="G59" s="28"/>
      <c r="H59" s="418"/>
      <c r="I59" s="418"/>
    </row>
    <row r="60" spans="1:10" s="32" customFormat="1" ht="14.25" customHeight="1" x14ac:dyDescent="0.25">
      <c r="A60" s="170">
        <v>32</v>
      </c>
      <c r="B60" s="171" t="s">
        <v>9</v>
      </c>
      <c r="C60" s="319">
        <v>38500</v>
      </c>
      <c r="D60" s="319">
        <f>SUM(D61,D65,D69,D75)</f>
        <v>3500</v>
      </c>
      <c r="E60" s="175">
        <f>SUM(D60/C60*100)</f>
        <v>9.0909090909090917</v>
      </c>
      <c r="F60" s="28"/>
      <c r="G60" s="33"/>
      <c r="H60" s="38"/>
      <c r="I60" s="38"/>
    </row>
    <row r="61" spans="1:10" ht="14.25" customHeight="1" x14ac:dyDescent="0.25">
      <c r="A61" s="170">
        <v>321</v>
      </c>
      <c r="B61" s="171" t="s">
        <v>44</v>
      </c>
      <c r="C61" s="175"/>
      <c r="D61" s="319">
        <f>SUM(D62:D64)</f>
        <v>0</v>
      </c>
      <c r="E61" s="175"/>
      <c r="F61" s="28"/>
      <c r="G61" s="36"/>
      <c r="H61" s="37"/>
      <c r="I61" s="37"/>
    </row>
    <row r="62" spans="1:10" s="32" customFormat="1" ht="14.25" customHeight="1" x14ac:dyDescent="0.25">
      <c r="A62" s="172" t="s">
        <v>65</v>
      </c>
      <c r="B62" s="173" t="s">
        <v>66</v>
      </c>
      <c r="C62" s="174"/>
      <c r="D62" s="320"/>
      <c r="E62" s="174"/>
      <c r="F62" s="28"/>
      <c r="G62" s="33"/>
      <c r="H62" s="38"/>
      <c r="I62" s="38"/>
    </row>
    <row r="63" spans="1:10" s="32" customFormat="1" ht="14.25" customHeight="1" x14ac:dyDescent="0.25">
      <c r="A63" s="172">
        <v>3213</v>
      </c>
      <c r="B63" s="173" t="s">
        <v>49</v>
      </c>
      <c r="C63" s="174"/>
      <c r="D63" s="320"/>
      <c r="E63" s="174"/>
      <c r="F63" s="28"/>
      <c r="G63" s="33"/>
      <c r="H63" s="38"/>
      <c r="I63" s="38"/>
    </row>
    <row r="64" spans="1:10" ht="14.25" customHeight="1" x14ac:dyDescent="0.25">
      <c r="A64" s="172">
        <v>3214</v>
      </c>
      <c r="B64" s="173" t="s">
        <v>252</v>
      </c>
      <c r="C64" s="174"/>
      <c r="D64" s="320"/>
      <c r="E64" s="174"/>
      <c r="F64" s="28"/>
      <c r="G64" s="36"/>
      <c r="H64" s="37"/>
      <c r="I64" s="37"/>
    </row>
    <row r="65" spans="1:10" ht="14.25" customHeight="1" x14ac:dyDescent="0.25">
      <c r="A65" s="177">
        <v>322</v>
      </c>
      <c r="B65" s="169" t="s">
        <v>45</v>
      </c>
      <c r="C65" s="178"/>
      <c r="D65" s="322">
        <f>SUM(D66:D68)</f>
        <v>0</v>
      </c>
      <c r="E65" s="178"/>
      <c r="F65" s="28"/>
      <c r="G65" s="36"/>
      <c r="H65" s="37"/>
      <c r="I65" s="37"/>
    </row>
    <row r="66" spans="1:10" ht="14.25" customHeight="1" x14ac:dyDescent="0.25">
      <c r="A66" s="172">
        <v>3222</v>
      </c>
      <c r="B66" s="173" t="s">
        <v>53</v>
      </c>
      <c r="C66" s="174"/>
      <c r="D66" s="320"/>
      <c r="E66" s="174"/>
      <c r="F66" s="28"/>
      <c r="G66" s="36"/>
      <c r="H66" s="37"/>
      <c r="I66" s="37"/>
    </row>
    <row r="67" spans="1:10" s="22" customFormat="1" ht="14.25" customHeight="1" x14ac:dyDescent="0.25">
      <c r="A67" s="172">
        <v>3223</v>
      </c>
      <c r="B67" s="173" t="s">
        <v>70</v>
      </c>
      <c r="C67" s="174"/>
      <c r="D67" s="320"/>
      <c r="E67" s="174"/>
      <c r="F67" s="28"/>
      <c r="G67" s="28"/>
      <c r="H67" s="39"/>
      <c r="I67" s="40"/>
    </row>
    <row r="68" spans="1:10" s="22" customFormat="1" ht="14.25" customHeight="1" x14ac:dyDescent="0.25">
      <c r="A68" s="172">
        <v>3225</v>
      </c>
      <c r="B68" s="173" t="s">
        <v>50</v>
      </c>
      <c r="C68" s="174"/>
      <c r="D68" s="320"/>
      <c r="E68" s="174"/>
      <c r="F68" s="28"/>
      <c r="G68" s="28"/>
      <c r="H68" s="418"/>
      <c r="I68" s="418"/>
    </row>
    <row r="69" spans="1:10" s="32" customFormat="1" ht="14.25" customHeight="1" x14ac:dyDescent="0.25">
      <c r="A69" s="170">
        <v>323</v>
      </c>
      <c r="B69" s="171" t="s">
        <v>39</v>
      </c>
      <c r="C69" s="175"/>
      <c r="D69" s="319">
        <f>SUM(D70:D74)</f>
        <v>3500</v>
      </c>
      <c r="E69" s="175"/>
      <c r="F69" s="28"/>
      <c r="G69" s="33"/>
      <c r="H69" s="38"/>
      <c r="I69" s="38"/>
    </row>
    <row r="70" spans="1:10" x14ac:dyDescent="0.25">
      <c r="A70" s="172" t="s">
        <v>75</v>
      </c>
      <c r="B70" s="173" t="s">
        <v>76</v>
      </c>
      <c r="C70" s="174"/>
      <c r="D70" s="320">
        <v>3500</v>
      </c>
      <c r="E70" s="174"/>
      <c r="F70" s="28"/>
      <c r="G70" s="36"/>
      <c r="H70" s="18">
        <v>0</v>
      </c>
      <c r="I70" s="18">
        <v>0</v>
      </c>
      <c r="J70" s="18">
        <f>SUM(C70:G70)</f>
        <v>3500</v>
      </c>
    </row>
    <row r="71" spans="1:10" x14ac:dyDescent="0.25">
      <c r="A71" s="172">
        <v>3232</v>
      </c>
      <c r="B71" s="173" t="s">
        <v>78</v>
      </c>
      <c r="C71" s="174"/>
      <c r="D71" s="320"/>
      <c r="E71" s="174"/>
      <c r="F71" s="28"/>
      <c r="G71" s="36"/>
    </row>
    <row r="72" spans="1:10" x14ac:dyDescent="0.25">
      <c r="A72" s="172">
        <v>3233</v>
      </c>
      <c r="B72" s="173" t="s">
        <v>142</v>
      </c>
      <c r="C72" s="174"/>
      <c r="D72" s="320"/>
      <c r="E72" s="174"/>
      <c r="F72" s="28"/>
      <c r="G72" s="36"/>
    </row>
    <row r="73" spans="1:10" x14ac:dyDescent="0.25">
      <c r="A73" s="172">
        <v>3237</v>
      </c>
      <c r="B73" s="173" t="s">
        <v>55</v>
      </c>
      <c r="C73" s="174"/>
      <c r="D73" s="320"/>
      <c r="E73" s="174"/>
      <c r="F73" s="28"/>
      <c r="G73" s="36"/>
    </row>
    <row r="74" spans="1:10" x14ac:dyDescent="0.25">
      <c r="A74" s="172">
        <v>3239</v>
      </c>
      <c r="B74" s="173" t="s">
        <v>56</v>
      </c>
      <c r="C74" s="174"/>
      <c r="D74" s="320"/>
      <c r="E74" s="174"/>
      <c r="F74" s="28"/>
      <c r="G74" s="36"/>
    </row>
    <row r="75" spans="1:10" x14ac:dyDescent="0.25">
      <c r="A75" s="170">
        <v>329</v>
      </c>
      <c r="B75" s="171" t="s">
        <v>46</v>
      </c>
      <c r="C75" s="174"/>
      <c r="D75" s="319">
        <f>D76</f>
        <v>0</v>
      </c>
      <c r="E75" s="174"/>
      <c r="F75" s="28"/>
      <c r="G75" s="36"/>
    </row>
    <row r="76" spans="1:10" x14ac:dyDescent="0.25">
      <c r="A76" s="172">
        <v>32931</v>
      </c>
      <c r="B76" s="173" t="s">
        <v>85</v>
      </c>
      <c r="C76" s="174"/>
      <c r="D76" s="320"/>
      <c r="E76" s="174"/>
      <c r="F76" s="28"/>
      <c r="G76" s="36"/>
    </row>
    <row r="77" spans="1:10" x14ac:dyDescent="0.25">
      <c r="A77" s="288">
        <v>37</v>
      </c>
      <c r="B77" s="289" t="s">
        <v>187</v>
      </c>
      <c r="C77" s="388">
        <v>19000</v>
      </c>
      <c r="D77" s="319">
        <f>D78</f>
        <v>0</v>
      </c>
      <c r="E77" s="175">
        <f>SUM(D77/C77*100)</f>
        <v>0</v>
      </c>
      <c r="F77" s="28"/>
      <c r="G77" s="36"/>
    </row>
    <row r="78" spans="1:10" x14ac:dyDescent="0.25">
      <c r="A78" s="288">
        <v>372</v>
      </c>
      <c r="B78" s="289" t="s">
        <v>187</v>
      </c>
      <c r="C78" s="175"/>
      <c r="D78" s="319">
        <f>D79</f>
        <v>0</v>
      </c>
      <c r="E78" s="174"/>
      <c r="F78" s="28"/>
      <c r="G78" s="36"/>
    </row>
    <row r="79" spans="1:10" x14ac:dyDescent="0.25">
      <c r="A79" s="172">
        <v>3722</v>
      </c>
      <c r="B79" s="173" t="s">
        <v>188</v>
      </c>
      <c r="C79" s="174"/>
      <c r="D79" s="320"/>
      <c r="E79" s="174"/>
      <c r="F79" s="28"/>
      <c r="G79" s="36"/>
    </row>
    <row r="80" spans="1:10" x14ac:dyDescent="0.25">
      <c r="A80" s="166" t="s">
        <v>238</v>
      </c>
      <c r="B80" s="166" t="s">
        <v>257</v>
      </c>
      <c r="C80" s="318">
        <f>SUM(C81)</f>
        <v>15</v>
      </c>
      <c r="D80" s="318">
        <f>SUM(D81)</f>
        <v>0</v>
      </c>
      <c r="E80" s="184">
        <f t="shared" ref="E80" si="4">(D80/C80)*100</f>
        <v>0</v>
      </c>
      <c r="F80" s="28"/>
      <c r="G80" s="36"/>
    </row>
    <row r="81" spans="1:10" x14ac:dyDescent="0.25">
      <c r="A81" s="168">
        <v>3</v>
      </c>
      <c r="B81" s="169" t="s">
        <v>24</v>
      </c>
      <c r="C81" s="319">
        <f>SUM(C82)</f>
        <v>15</v>
      </c>
      <c r="D81" s="319">
        <f>SUM(D82)</f>
        <v>0</v>
      </c>
      <c r="E81" s="175">
        <f>SUM(D81/C81*100)</f>
        <v>0</v>
      </c>
      <c r="F81" s="28"/>
      <c r="G81" s="36"/>
    </row>
    <row r="82" spans="1:10" x14ac:dyDescent="0.25">
      <c r="A82" s="170">
        <v>34</v>
      </c>
      <c r="B82" s="171" t="s">
        <v>12</v>
      </c>
      <c r="C82" s="319">
        <v>15</v>
      </c>
      <c r="D82" s="319">
        <f>SUM(D83)</f>
        <v>0</v>
      </c>
      <c r="E82" s="175">
        <f>(D82/C82)*100</f>
        <v>0</v>
      </c>
      <c r="F82" s="28"/>
      <c r="G82" s="36"/>
    </row>
    <row r="83" spans="1:10" x14ac:dyDescent="0.25">
      <c r="A83" s="170">
        <v>343</v>
      </c>
      <c r="B83" s="171" t="s">
        <v>47</v>
      </c>
      <c r="C83" s="175"/>
      <c r="D83" s="319">
        <f>SUM(D84:D84)</f>
        <v>0</v>
      </c>
      <c r="E83" s="175"/>
      <c r="F83" s="28"/>
      <c r="G83" s="36"/>
    </row>
    <row r="84" spans="1:10" s="32" customFormat="1" x14ac:dyDescent="0.25">
      <c r="A84" s="172" t="s">
        <v>88</v>
      </c>
      <c r="B84" s="173" t="s">
        <v>89</v>
      </c>
      <c r="C84" s="174"/>
      <c r="D84" s="320"/>
      <c r="E84" s="174"/>
      <c r="F84" s="28"/>
      <c r="G84" s="33"/>
      <c r="H84" s="33"/>
      <c r="I84" s="33"/>
      <c r="J84" s="33"/>
    </row>
    <row r="85" spans="1:10" s="32" customFormat="1" x14ac:dyDescent="0.25">
      <c r="A85" s="166" t="s">
        <v>293</v>
      </c>
      <c r="B85" s="166" t="s">
        <v>32</v>
      </c>
      <c r="C85" s="318">
        <f>SUM(C86)</f>
        <v>4000</v>
      </c>
      <c r="D85" s="318">
        <f t="shared" ref="D85" si="5">SUM(D86)</f>
        <v>636.35</v>
      </c>
      <c r="E85" s="178">
        <f>SUM(D85/C85*100)</f>
        <v>15.90875</v>
      </c>
      <c r="F85" s="28"/>
      <c r="G85" s="33"/>
      <c r="H85" s="33"/>
      <c r="I85" s="33"/>
      <c r="J85" s="33"/>
    </row>
    <row r="86" spans="1:10" s="22" customFormat="1" ht="15.75" customHeight="1" x14ac:dyDescent="0.25">
      <c r="A86" s="168">
        <v>3</v>
      </c>
      <c r="B86" s="169" t="s">
        <v>24</v>
      </c>
      <c r="C86" s="322">
        <f>SUM(C87,C92,C103,C106)</f>
        <v>4000</v>
      </c>
      <c r="D86" s="322">
        <f>SUM(D87,D92,D103,D106)</f>
        <v>636.35</v>
      </c>
      <c r="E86" s="178">
        <f>SUM(D86/C86*100)</f>
        <v>15.90875</v>
      </c>
      <c r="F86" s="28"/>
      <c r="G86" s="28"/>
      <c r="H86" s="22">
        <v>0</v>
      </c>
      <c r="I86" s="22">
        <v>0</v>
      </c>
      <c r="J86" s="22">
        <f>SUM(C86:G86)</f>
        <v>4652.25875</v>
      </c>
    </row>
    <row r="87" spans="1:10" s="32" customFormat="1" ht="15.75" customHeight="1" x14ac:dyDescent="0.25">
      <c r="A87" s="177">
        <v>31</v>
      </c>
      <c r="B87" s="169" t="s">
        <v>8</v>
      </c>
      <c r="C87" s="322">
        <v>0</v>
      </c>
      <c r="D87" s="322">
        <f>SUM(D88)</f>
        <v>0</v>
      </c>
      <c r="E87" s="178" t="e">
        <f>SUM(D87/C87*100)</f>
        <v>#DIV/0!</v>
      </c>
      <c r="F87" s="28"/>
      <c r="G87" s="33"/>
    </row>
    <row r="88" spans="1:10" ht="15.75" customHeight="1" x14ac:dyDescent="0.25">
      <c r="A88" s="170">
        <v>312</v>
      </c>
      <c r="B88" s="171" t="s">
        <v>43</v>
      </c>
      <c r="C88" s="175"/>
      <c r="D88" s="319">
        <f>SUM(D89)</f>
        <v>0</v>
      </c>
      <c r="E88" s="175">
        <v>0</v>
      </c>
      <c r="F88" s="28"/>
      <c r="G88" s="36"/>
    </row>
    <row r="89" spans="1:10" ht="15.75" customHeight="1" x14ac:dyDescent="0.25">
      <c r="A89" s="172" t="s">
        <v>74</v>
      </c>
      <c r="B89" s="173" t="s">
        <v>43</v>
      </c>
      <c r="C89" s="174"/>
      <c r="D89" s="320"/>
      <c r="E89" s="174">
        <v>0</v>
      </c>
      <c r="F89" s="28"/>
      <c r="G89" s="36"/>
    </row>
    <row r="90" spans="1:10" ht="15.75" customHeight="1" x14ac:dyDescent="0.25">
      <c r="A90" s="172">
        <v>313</v>
      </c>
      <c r="B90" s="173" t="s">
        <v>42</v>
      </c>
      <c r="C90" s="174"/>
      <c r="D90" s="320"/>
      <c r="E90" s="174"/>
      <c r="F90" s="28"/>
      <c r="G90" s="36"/>
    </row>
    <row r="91" spans="1:10" s="22" customFormat="1" ht="15.75" customHeight="1" x14ac:dyDescent="0.25">
      <c r="A91" s="172">
        <v>3132</v>
      </c>
      <c r="B91" s="173" t="s">
        <v>63</v>
      </c>
      <c r="C91" s="174"/>
      <c r="D91" s="320"/>
      <c r="E91" s="174"/>
      <c r="F91" s="28"/>
      <c r="G91" s="28"/>
    </row>
    <row r="92" spans="1:10" s="32" customFormat="1" ht="15.75" customHeight="1" x14ac:dyDescent="0.25">
      <c r="A92" s="177">
        <v>32</v>
      </c>
      <c r="B92" s="169" t="s">
        <v>9</v>
      </c>
      <c r="C92" s="322">
        <v>3850</v>
      </c>
      <c r="D92" s="322">
        <f>SUM(D93,D96,D100)</f>
        <v>534.99</v>
      </c>
      <c r="E92" s="178">
        <f>SUM(D92/C92*100)</f>
        <v>13.895844155844156</v>
      </c>
      <c r="F92" s="28"/>
      <c r="G92" s="33"/>
    </row>
    <row r="93" spans="1:10" ht="15.75" customHeight="1" x14ac:dyDescent="0.25">
      <c r="A93" s="177">
        <v>322</v>
      </c>
      <c r="B93" s="169" t="s">
        <v>45</v>
      </c>
      <c r="C93" s="178"/>
      <c r="D93" s="322">
        <f>SUM(D94:D95)</f>
        <v>0</v>
      </c>
      <c r="E93" s="178"/>
      <c r="F93" s="28"/>
    </row>
    <row r="94" spans="1:10" ht="15.75" customHeight="1" x14ac:dyDescent="0.25">
      <c r="A94" s="179" t="s">
        <v>68</v>
      </c>
      <c r="B94" s="180" t="s">
        <v>52</v>
      </c>
      <c r="C94" s="181"/>
      <c r="D94" s="320"/>
      <c r="E94" s="181"/>
      <c r="F94" s="28"/>
    </row>
    <row r="95" spans="1:10" ht="15.75" customHeight="1" x14ac:dyDescent="0.25">
      <c r="A95" s="179">
        <v>3227</v>
      </c>
      <c r="B95" s="180" t="s">
        <v>141</v>
      </c>
      <c r="C95" s="181"/>
      <c r="D95" s="320"/>
      <c r="E95" s="181"/>
      <c r="F95" s="28"/>
    </row>
    <row r="96" spans="1:10" ht="15.75" customHeight="1" x14ac:dyDescent="0.25">
      <c r="A96" s="170">
        <v>323</v>
      </c>
      <c r="B96" s="171" t="s">
        <v>39</v>
      </c>
      <c r="C96" s="175"/>
      <c r="D96" s="319">
        <f>SUM(D97:D99)</f>
        <v>190</v>
      </c>
      <c r="E96" s="175"/>
      <c r="F96" s="28"/>
    </row>
    <row r="97" spans="1:6" ht="15.75" customHeight="1" x14ac:dyDescent="0.25">
      <c r="A97" s="291">
        <v>3231</v>
      </c>
      <c r="B97" s="173" t="s">
        <v>76</v>
      </c>
      <c r="C97" s="175"/>
      <c r="D97" s="321">
        <v>190</v>
      </c>
      <c r="E97" s="175"/>
      <c r="F97" s="28"/>
    </row>
    <row r="98" spans="1:6" ht="15.75" customHeight="1" x14ac:dyDescent="0.25">
      <c r="A98" s="172" t="s">
        <v>77</v>
      </c>
      <c r="B98" s="173" t="s">
        <v>78</v>
      </c>
      <c r="C98" s="174"/>
      <c r="D98" s="320"/>
      <c r="E98" s="174"/>
      <c r="F98" s="28"/>
    </row>
    <row r="99" spans="1:6" ht="15.75" customHeight="1" x14ac:dyDescent="0.25">
      <c r="A99" s="172">
        <v>3239</v>
      </c>
      <c r="B99" s="173" t="s">
        <v>56</v>
      </c>
      <c r="C99" s="174"/>
      <c r="D99" s="320"/>
      <c r="E99" s="174"/>
      <c r="F99" s="28"/>
    </row>
    <row r="100" spans="1:6" ht="15.75" customHeight="1" x14ac:dyDescent="0.25">
      <c r="A100" s="170">
        <v>329</v>
      </c>
      <c r="B100" s="171" t="s">
        <v>46</v>
      </c>
      <c r="C100" s="175"/>
      <c r="D100" s="319">
        <f>SUM(D101+D102)</f>
        <v>344.99</v>
      </c>
      <c r="E100" s="175"/>
      <c r="F100" s="28"/>
    </row>
    <row r="101" spans="1:6" ht="15.75" customHeight="1" x14ac:dyDescent="0.25">
      <c r="A101" s="172" t="s">
        <v>84</v>
      </c>
      <c r="B101" s="173" t="s">
        <v>85</v>
      </c>
      <c r="C101" s="174"/>
      <c r="D101" s="320"/>
      <c r="E101" s="174"/>
      <c r="F101" s="28"/>
    </row>
    <row r="102" spans="1:6" ht="15.75" customHeight="1" x14ac:dyDescent="0.25">
      <c r="A102" s="172" t="s">
        <v>87</v>
      </c>
      <c r="B102" s="173" t="s">
        <v>46</v>
      </c>
      <c r="C102" s="174"/>
      <c r="D102" s="320">
        <v>344.99</v>
      </c>
      <c r="E102" s="174"/>
    </row>
    <row r="103" spans="1:6" ht="15.75" customHeight="1" x14ac:dyDescent="0.25">
      <c r="A103" s="177">
        <v>34</v>
      </c>
      <c r="B103" s="169" t="s">
        <v>12</v>
      </c>
      <c r="C103" s="388">
        <v>0</v>
      </c>
      <c r="D103" s="319">
        <f>D104</f>
        <v>0</v>
      </c>
      <c r="E103" s="178" t="e">
        <f>SUM(D103/C103*100)</f>
        <v>#DIV/0!</v>
      </c>
    </row>
    <row r="104" spans="1:6" ht="15.75" customHeight="1" x14ac:dyDescent="0.25">
      <c r="A104" s="177">
        <v>343</v>
      </c>
      <c r="B104" s="169" t="s">
        <v>47</v>
      </c>
      <c r="C104" s="174"/>
      <c r="D104" s="319">
        <f>D105</f>
        <v>0</v>
      </c>
      <c r="E104" s="174"/>
    </row>
    <row r="105" spans="1:6" ht="15.75" customHeight="1" x14ac:dyDescent="0.25">
      <c r="A105" s="179">
        <v>3431</v>
      </c>
      <c r="B105" s="180" t="s">
        <v>89</v>
      </c>
      <c r="C105" s="174"/>
      <c r="D105" s="320"/>
      <c r="E105" s="174"/>
    </row>
    <row r="106" spans="1:6" ht="15.75" customHeight="1" x14ac:dyDescent="0.25">
      <c r="A106" s="288">
        <v>37</v>
      </c>
      <c r="B106" s="289" t="s">
        <v>187</v>
      </c>
      <c r="C106" s="388">
        <v>150</v>
      </c>
      <c r="D106" s="319">
        <f>D107</f>
        <v>101.36</v>
      </c>
      <c r="E106" s="178">
        <f>SUM(D106/C106*100)</f>
        <v>67.573333333333323</v>
      </c>
    </row>
    <row r="107" spans="1:6" ht="15.75" customHeight="1" x14ac:dyDescent="0.25">
      <c r="A107" s="288">
        <v>372</v>
      </c>
      <c r="B107" s="289" t="s">
        <v>187</v>
      </c>
      <c r="C107" s="174"/>
      <c r="D107" s="319">
        <f>D108</f>
        <v>101.36</v>
      </c>
      <c r="E107" s="174"/>
    </row>
    <row r="108" spans="1:6" ht="15.75" customHeight="1" x14ac:dyDescent="0.25">
      <c r="A108" s="172">
        <v>3722</v>
      </c>
      <c r="B108" s="173" t="s">
        <v>188</v>
      </c>
      <c r="C108" s="174"/>
      <c r="D108" s="320">
        <v>101.36</v>
      </c>
      <c r="E108" s="174"/>
    </row>
    <row r="109" spans="1:6" ht="15.75" customHeight="1" x14ac:dyDescent="0.25">
      <c r="A109" s="314" t="s">
        <v>208</v>
      </c>
      <c r="B109" s="314" t="s">
        <v>229</v>
      </c>
      <c r="C109" s="326">
        <f>SUM(C110)</f>
        <v>1150.92</v>
      </c>
      <c r="D109" s="326">
        <f t="shared" ref="D109" si="6">SUM(D111)</f>
        <v>0</v>
      </c>
      <c r="E109" s="315">
        <f t="shared" ref="E109:E111" si="7">(D109/C109)*100</f>
        <v>0</v>
      </c>
    </row>
    <row r="110" spans="1:6" ht="15.75" customHeight="1" x14ac:dyDescent="0.25">
      <c r="A110" s="168">
        <v>3</v>
      </c>
      <c r="B110" s="169" t="s">
        <v>24</v>
      </c>
      <c r="C110" s="319">
        <f t="shared" ref="C110:D110" si="8">SUM(C111)</f>
        <v>1150.92</v>
      </c>
      <c r="D110" s="319">
        <f t="shared" si="8"/>
        <v>0</v>
      </c>
      <c r="E110" s="175">
        <f t="shared" si="7"/>
        <v>0</v>
      </c>
    </row>
    <row r="111" spans="1:6" ht="15.75" customHeight="1" x14ac:dyDescent="0.25">
      <c r="A111" s="170">
        <v>32</v>
      </c>
      <c r="B111" s="171" t="s">
        <v>9</v>
      </c>
      <c r="C111" s="327">
        <v>1150.92</v>
      </c>
      <c r="D111" s="327">
        <f>SUM(D112)</f>
        <v>0</v>
      </c>
      <c r="E111" s="175">
        <f t="shared" si="7"/>
        <v>0</v>
      </c>
    </row>
    <row r="112" spans="1:6" ht="15.75" customHeight="1" x14ac:dyDescent="0.25">
      <c r="A112" s="170">
        <v>323</v>
      </c>
      <c r="B112" s="171" t="s">
        <v>39</v>
      </c>
      <c r="C112" s="175"/>
      <c r="D112" s="319">
        <f>SUM(D113)</f>
        <v>0</v>
      </c>
      <c r="E112" s="175"/>
    </row>
    <row r="113" spans="1:5" s="32" customFormat="1" x14ac:dyDescent="0.25">
      <c r="A113" s="172">
        <v>3232</v>
      </c>
      <c r="B113" s="173" t="s">
        <v>78</v>
      </c>
      <c r="C113" s="181"/>
      <c r="D113" s="325"/>
      <c r="E113" s="175"/>
    </row>
    <row r="114" spans="1:5" s="32" customFormat="1" x14ac:dyDescent="0.25">
      <c r="A114" s="166" t="s">
        <v>294</v>
      </c>
      <c r="B114" s="166" t="s">
        <v>33</v>
      </c>
      <c r="C114" s="324">
        <f t="shared" ref="C114:D114" si="9">SUM(C115)</f>
        <v>4500</v>
      </c>
      <c r="D114" s="324">
        <f t="shared" si="9"/>
        <v>4500</v>
      </c>
      <c r="E114" s="184">
        <f t="shared" ref="E114" si="10">(D114/C114)*100</f>
        <v>100</v>
      </c>
    </row>
    <row r="115" spans="1:5" s="32" customFormat="1" x14ac:dyDescent="0.25">
      <c r="A115" s="168">
        <v>3</v>
      </c>
      <c r="B115" s="169" t="s">
        <v>24</v>
      </c>
      <c r="C115" s="322">
        <f>SUM(C116)</f>
        <v>4500</v>
      </c>
      <c r="D115" s="322">
        <f>SUM(D116)</f>
        <v>4500</v>
      </c>
      <c r="E115" s="178">
        <f>(D115/C115)*100</f>
        <v>100</v>
      </c>
    </row>
    <row r="116" spans="1:5" s="22" customFormat="1" ht="15.75" customHeight="1" x14ac:dyDescent="0.25">
      <c r="A116" s="170">
        <v>32</v>
      </c>
      <c r="B116" s="171" t="s">
        <v>9</v>
      </c>
      <c r="C116" s="319">
        <v>4500</v>
      </c>
      <c r="D116" s="319">
        <f>SUM(D117,D120,D125,D130)</f>
        <v>4500</v>
      </c>
      <c r="E116" s="175">
        <f>(D116/C116)*100</f>
        <v>100</v>
      </c>
    </row>
    <row r="117" spans="1:5" s="32" customFormat="1" ht="15.75" customHeight="1" x14ac:dyDescent="0.25">
      <c r="A117" s="170">
        <v>321</v>
      </c>
      <c r="B117" s="171" t="s">
        <v>44</v>
      </c>
      <c r="C117" s="175"/>
      <c r="D117" s="319">
        <f>SUM(D118:D119)</f>
        <v>0</v>
      </c>
      <c r="E117" s="175"/>
    </row>
    <row r="118" spans="1:5" x14ac:dyDescent="0.25">
      <c r="A118" s="172" t="s">
        <v>65</v>
      </c>
      <c r="B118" s="173" t="s">
        <v>66</v>
      </c>
      <c r="C118" s="174"/>
      <c r="D118" s="320"/>
      <c r="E118" s="174"/>
    </row>
    <row r="119" spans="1:5" s="22" customFormat="1" ht="15.75" customHeight="1" x14ac:dyDescent="0.25">
      <c r="A119" s="172">
        <v>3213</v>
      </c>
      <c r="B119" s="173" t="s">
        <v>49</v>
      </c>
      <c r="C119" s="174"/>
      <c r="D119" s="320"/>
      <c r="E119" s="174"/>
    </row>
    <row r="120" spans="1:5" s="22" customFormat="1" ht="15.75" customHeight="1" x14ac:dyDescent="0.25">
      <c r="A120" s="177">
        <v>322</v>
      </c>
      <c r="B120" s="169" t="s">
        <v>45</v>
      </c>
      <c r="C120" s="178"/>
      <c r="D120" s="322">
        <f>SUM(D121:D124)</f>
        <v>0</v>
      </c>
      <c r="E120" s="178"/>
    </row>
    <row r="121" spans="1:5" s="22" customFormat="1" ht="15.75" customHeight="1" x14ac:dyDescent="0.25">
      <c r="A121" s="179">
        <v>3221</v>
      </c>
      <c r="B121" s="180" t="s">
        <v>52</v>
      </c>
      <c r="C121" s="181"/>
      <c r="D121" s="325"/>
      <c r="E121" s="178"/>
    </row>
    <row r="122" spans="1:5" s="32" customFormat="1" ht="15.75" customHeight="1" x14ac:dyDescent="0.25">
      <c r="A122" s="179">
        <v>3223</v>
      </c>
      <c r="B122" s="180" t="s">
        <v>70</v>
      </c>
      <c r="C122" s="181"/>
      <c r="D122" s="325"/>
      <c r="E122" s="178"/>
    </row>
    <row r="123" spans="1:5" s="32" customFormat="1" ht="15.75" customHeight="1" x14ac:dyDescent="0.25">
      <c r="A123" s="285">
        <v>3225</v>
      </c>
      <c r="B123" s="286" t="s">
        <v>193</v>
      </c>
      <c r="C123" s="287"/>
      <c r="D123" s="320"/>
      <c r="E123" s="175"/>
    </row>
    <row r="124" spans="1:5" s="32" customFormat="1" ht="15.75" customHeight="1" x14ac:dyDescent="0.25">
      <c r="A124" s="285">
        <v>3227</v>
      </c>
      <c r="B124" s="286" t="s">
        <v>141</v>
      </c>
      <c r="C124" s="287"/>
      <c r="D124" s="320"/>
      <c r="E124" s="175"/>
    </row>
    <row r="125" spans="1:5" x14ac:dyDescent="0.25">
      <c r="A125" s="170">
        <v>323</v>
      </c>
      <c r="B125" s="171" t="s">
        <v>39</v>
      </c>
      <c r="C125" s="175"/>
      <c r="D125" s="319">
        <f>SUM(D126:D129)</f>
        <v>3900</v>
      </c>
      <c r="E125" s="175"/>
    </row>
    <row r="126" spans="1:5" x14ac:dyDescent="0.25">
      <c r="A126" s="172" t="s">
        <v>75</v>
      </c>
      <c r="B126" s="173" t="s">
        <v>76</v>
      </c>
      <c r="C126" s="174"/>
      <c r="D126" s="320">
        <v>3900</v>
      </c>
      <c r="E126" s="174"/>
    </row>
    <row r="127" spans="1:5" x14ac:dyDescent="0.25">
      <c r="A127" s="172">
        <v>3232</v>
      </c>
      <c r="B127" s="173" t="s">
        <v>78</v>
      </c>
      <c r="C127" s="174"/>
      <c r="D127" s="320"/>
      <c r="E127" s="174"/>
    </row>
    <row r="128" spans="1:5" x14ac:dyDescent="0.25">
      <c r="A128" s="172">
        <v>3236</v>
      </c>
      <c r="B128" s="173" t="s">
        <v>54</v>
      </c>
      <c r="C128" s="174"/>
      <c r="D128" s="320"/>
      <c r="E128" s="174"/>
    </row>
    <row r="129" spans="1:10" x14ac:dyDescent="0.25">
      <c r="A129" s="172" t="s">
        <v>83</v>
      </c>
      <c r="B129" s="173" t="s">
        <v>56</v>
      </c>
      <c r="C129" s="174"/>
      <c r="D129" s="320"/>
      <c r="E129" s="174"/>
    </row>
    <row r="130" spans="1:10" x14ac:dyDescent="0.25">
      <c r="A130" s="170">
        <v>329</v>
      </c>
      <c r="B130" s="171" t="s">
        <v>46</v>
      </c>
      <c r="C130" s="175"/>
      <c r="D130" s="319">
        <f>SUM(D131)</f>
        <v>600</v>
      </c>
      <c r="E130" s="175"/>
    </row>
    <row r="131" spans="1:10" x14ac:dyDescent="0.25">
      <c r="A131" s="172" t="s">
        <v>87</v>
      </c>
      <c r="B131" s="173" t="s">
        <v>46</v>
      </c>
      <c r="C131" s="174"/>
      <c r="D131" s="320">
        <v>600</v>
      </c>
      <c r="E131" s="174"/>
    </row>
    <row r="132" spans="1:10" hidden="1" x14ac:dyDescent="0.25">
      <c r="A132" s="314" t="s">
        <v>293</v>
      </c>
      <c r="B132" s="314" t="s">
        <v>227</v>
      </c>
      <c r="C132" s="326">
        <f>SUM(C133)</f>
        <v>0</v>
      </c>
      <c r="D132" s="326">
        <f t="shared" ref="D132" si="11">SUM(D134)</f>
        <v>0</v>
      </c>
      <c r="E132" s="315" t="e">
        <f t="shared" ref="E132:E134" si="12">(D132/C132)*100</f>
        <v>#DIV/0!</v>
      </c>
    </row>
    <row r="133" spans="1:10" hidden="1" x14ac:dyDescent="0.25">
      <c r="A133" s="168">
        <v>3</v>
      </c>
      <c r="B133" s="169" t="s">
        <v>24</v>
      </c>
      <c r="C133" s="319">
        <f t="shared" ref="C133:D133" si="13">SUM(C134)</f>
        <v>0</v>
      </c>
      <c r="D133" s="319">
        <f t="shared" si="13"/>
        <v>0</v>
      </c>
      <c r="E133" s="175" t="e">
        <f t="shared" si="12"/>
        <v>#DIV/0!</v>
      </c>
    </row>
    <row r="134" spans="1:10" hidden="1" x14ac:dyDescent="0.25">
      <c r="A134" s="170">
        <v>32</v>
      </c>
      <c r="B134" s="171" t="s">
        <v>9</v>
      </c>
      <c r="C134" s="327">
        <v>0</v>
      </c>
      <c r="D134" s="327">
        <f>SUM(D135+D137)</f>
        <v>0</v>
      </c>
      <c r="E134" s="175" t="e">
        <f t="shared" si="12"/>
        <v>#DIV/0!</v>
      </c>
    </row>
    <row r="135" spans="1:10" hidden="1" x14ac:dyDescent="0.25">
      <c r="A135" s="177">
        <v>322</v>
      </c>
      <c r="B135" s="169" t="s">
        <v>45</v>
      </c>
      <c r="C135" s="175"/>
      <c r="D135" s="319">
        <f>SUM(D136)</f>
        <v>0</v>
      </c>
      <c r="E135" s="175"/>
    </row>
    <row r="136" spans="1:10" hidden="1" x14ac:dyDescent="0.25">
      <c r="A136" s="285">
        <v>3221</v>
      </c>
      <c r="B136" s="286" t="s">
        <v>52</v>
      </c>
      <c r="C136" s="181"/>
      <c r="D136" s="325"/>
      <c r="E136" s="175"/>
      <c r="F136" s="28"/>
      <c r="G136" s="36"/>
      <c r="H136" s="36"/>
      <c r="I136" s="36"/>
      <c r="J136" s="36"/>
    </row>
    <row r="137" spans="1:10" hidden="1" x14ac:dyDescent="0.25">
      <c r="A137" s="170">
        <v>323</v>
      </c>
      <c r="B137" s="171" t="s">
        <v>39</v>
      </c>
      <c r="C137" s="175"/>
      <c r="D137" s="319">
        <f>SUM(D138)</f>
        <v>0</v>
      </c>
      <c r="E137" s="175"/>
      <c r="F137" s="28"/>
      <c r="G137" s="36"/>
      <c r="H137" s="36"/>
      <c r="I137" s="36"/>
      <c r="J137" s="36"/>
    </row>
    <row r="138" spans="1:10" s="32" customFormat="1" hidden="1" x14ac:dyDescent="0.25">
      <c r="A138" s="285">
        <v>3236</v>
      </c>
      <c r="B138" s="286" t="s">
        <v>54</v>
      </c>
      <c r="C138" s="181"/>
      <c r="D138" s="325"/>
      <c r="E138" s="175"/>
      <c r="F138" s="33"/>
      <c r="G138" s="33"/>
      <c r="H138" s="33"/>
      <c r="I138" s="33"/>
      <c r="J138" s="33"/>
    </row>
    <row r="139" spans="1:10" s="30" customFormat="1" x14ac:dyDescent="0.2">
      <c r="A139" s="185" t="s">
        <v>295</v>
      </c>
      <c r="B139" s="185" t="s">
        <v>21</v>
      </c>
      <c r="C139" s="328">
        <f t="shared" ref="C139:D139" si="14">SUM(C140)</f>
        <v>2537068</v>
      </c>
      <c r="D139" s="328">
        <f t="shared" si="14"/>
        <v>1128253.7</v>
      </c>
      <c r="E139" s="184">
        <f t="shared" ref="E139:E150" si="15">(D139/C139)*100</f>
        <v>44.470770984459222</v>
      </c>
      <c r="H139" s="31"/>
      <c r="I139" s="31"/>
    </row>
    <row r="140" spans="1:10" s="30" customFormat="1" x14ac:dyDescent="0.2">
      <c r="A140" s="186">
        <v>3</v>
      </c>
      <c r="B140" s="171" t="s">
        <v>24</v>
      </c>
      <c r="C140" s="319">
        <f>SUM(C141,C150,C167,C170)</f>
        <v>2537068</v>
      </c>
      <c r="D140" s="319">
        <f>SUM(D141,D150,D167,D170)</f>
        <v>1128253.7</v>
      </c>
      <c r="E140" s="175">
        <f t="shared" si="15"/>
        <v>44.470770984459222</v>
      </c>
      <c r="H140" s="31"/>
      <c r="I140" s="31"/>
    </row>
    <row r="141" spans="1:10" s="30" customFormat="1" x14ac:dyDescent="0.2">
      <c r="A141" s="170">
        <v>31</v>
      </c>
      <c r="B141" s="171" t="s">
        <v>8</v>
      </c>
      <c r="C141" s="319">
        <v>2310000</v>
      </c>
      <c r="D141" s="319">
        <f>SUM(D142,D146,D148)</f>
        <v>1043497.9400000001</v>
      </c>
      <c r="E141" s="175">
        <f t="shared" si="15"/>
        <v>45.173070995670997</v>
      </c>
      <c r="H141" s="31"/>
      <c r="I141" s="31"/>
    </row>
    <row r="142" spans="1:10" s="30" customFormat="1" x14ac:dyDescent="0.2">
      <c r="A142" s="170">
        <v>311</v>
      </c>
      <c r="B142" s="171" t="s">
        <v>199</v>
      </c>
      <c r="C142" s="287"/>
      <c r="D142" s="319">
        <f>D143+D144+D145</f>
        <v>867349.94000000006</v>
      </c>
      <c r="E142" s="175"/>
      <c r="H142" s="31"/>
      <c r="I142" s="31"/>
    </row>
    <row r="143" spans="1:10" s="30" customFormat="1" x14ac:dyDescent="0.2">
      <c r="A143" s="291">
        <v>3111</v>
      </c>
      <c r="B143" s="290" t="s">
        <v>62</v>
      </c>
      <c r="C143" s="287"/>
      <c r="D143" s="321">
        <v>827986.36</v>
      </c>
      <c r="E143" s="175"/>
      <c r="H143" s="31"/>
      <c r="I143" s="31"/>
    </row>
    <row r="144" spans="1:10" s="30" customFormat="1" x14ac:dyDescent="0.2">
      <c r="A144" s="291">
        <v>3113</v>
      </c>
      <c r="B144" s="290" t="s">
        <v>131</v>
      </c>
      <c r="C144" s="287"/>
      <c r="D144" s="321">
        <v>31242.52</v>
      </c>
      <c r="E144" s="175"/>
      <c r="H144" s="31"/>
      <c r="I144" s="31"/>
    </row>
    <row r="145" spans="1:10" s="30" customFormat="1" x14ac:dyDescent="0.2">
      <c r="A145" s="291">
        <v>3114</v>
      </c>
      <c r="B145" s="290" t="s">
        <v>133</v>
      </c>
      <c r="C145" s="287"/>
      <c r="D145" s="321">
        <v>8121.06</v>
      </c>
      <c r="E145" s="175"/>
      <c r="H145" s="31"/>
      <c r="I145" s="31"/>
    </row>
    <row r="146" spans="1:10" s="30" customFormat="1" x14ac:dyDescent="0.2">
      <c r="A146" s="170">
        <v>312</v>
      </c>
      <c r="B146" s="171" t="s">
        <v>43</v>
      </c>
      <c r="C146" s="287"/>
      <c r="D146" s="319">
        <f>D147</f>
        <v>38384.97</v>
      </c>
      <c r="E146" s="175"/>
      <c r="H146" s="31"/>
      <c r="I146" s="31"/>
    </row>
    <row r="147" spans="1:10" s="30" customFormat="1" x14ac:dyDescent="0.2">
      <c r="A147" s="291">
        <v>3121</v>
      </c>
      <c r="B147" s="290" t="s">
        <v>43</v>
      </c>
      <c r="C147" s="287"/>
      <c r="D147" s="321">
        <v>38384.97</v>
      </c>
      <c r="E147" s="175"/>
      <c r="H147" s="31"/>
      <c r="I147" s="31"/>
    </row>
    <row r="148" spans="1:10" s="30" customFormat="1" x14ac:dyDescent="0.2">
      <c r="A148" s="170">
        <v>313</v>
      </c>
      <c r="B148" s="171" t="s">
        <v>42</v>
      </c>
      <c r="C148" s="287"/>
      <c r="D148" s="319">
        <f>D149</f>
        <v>137763.03</v>
      </c>
      <c r="E148" s="175"/>
      <c r="H148" s="31"/>
      <c r="I148" s="31"/>
    </row>
    <row r="149" spans="1:10" s="22" customFormat="1" ht="14.45" customHeight="1" x14ac:dyDescent="0.25">
      <c r="A149" s="291">
        <v>3132</v>
      </c>
      <c r="B149" s="290" t="s">
        <v>63</v>
      </c>
      <c r="C149" s="287"/>
      <c r="D149" s="321">
        <v>137763.03</v>
      </c>
      <c r="E149" s="175"/>
      <c r="F149" s="28"/>
      <c r="G149" s="28"/>
      <c r="H149" s="39" t="e">
        <f>SUM(#REF!)</f>
        <v>#REF!</v>
      </c>
      <c r="I149" s="40" t="e">
        <f>SUM(#REF!)</f>
        <v>#REF!</v>
      </c>
      <c r="J149" s="22">
        <f>SUM(C149:G149)</f>
        <v>137763.03</v>
      </c>
    </row>
    <row r="150" spans="1:10" s="32" customFormat="1" ht="14.45" customHeight="1" x14ac:dyDescent="0.25">
      <c r="A150" s="170">
        <v>32</v>
      </c>
      <c r="B150" s="171" t="s">
        <v>9</v>
      </c>
      <c r="C150" s="319">
        <v>176024</v>
      </c>
      <c r="D150" s="319">
        <f>SUM(D151,D154,D158,D163)</f>
        <v>83711.759999999995</v>
      </c>
      <c r="E150" s="175">
        <f t="shared" si="15"/>
        <v>47.557014952506471</v>
      </c>
      <c r="F150" s="33"/>
      <c r="G150" s="33"/>
      <c r="H150" s="38"/>
      <c r="I150" s="38"/>
    </row>
    <row r="151" spans="1:10" s="32" customFormat="1" ht="14.45" customHeight="1" x14ac:dyDescent="0.25">
      <c r="A151" s="170">
        <v>321</v>
      </c>
      <c r="B151" s="171" t="s">
        <v>44</v>
      </c>
      <c r="C151" s="187"/>
      <c r="D151" s="327">
        <f>SUM(D152,D153)</f>
        <v>23034.86</v>
      </c>
      <c r="E151" s="175"/>
      <c r="F151" s="33"/>
      <c r="G151" s="33"/>
      <c r="H151" s="38"/>
      <c r="I151" s="38"/>
    </row>
    <row r="152" spans="1:10" ht="14.45" customHeight="1" x14ac:dyDescent="0.25">
      <c r="A152" s="172" t="s">
        <v>65</v>
      </c>
      <c r="B152" s="173" t="s">
        <v>66</v>
      </c>
      <c r="C152" s="188"/>
      <c r="D152" s="329">
        <v>0</v>
      </c>
      <c r="E152" s="175"/>
    </row>
    <row r="153" spans="1:10" s="32" customFormat="1" ht="14.45" customHeight="1" x14ac:dyDescent="0.25">
      <c r="A153" s="172">
        <v>3212</v>
      </c>
      <c r="B153" s="173" t="s">
        <v>48</v>
      </c>
      <c r="C153" s="188"/>
      <c r="D153" s="329">
        <v>23034.86</v>
      </c>
      <c r="E153" s="175"/>
    </row>
    <row r="154" spans="1:10" ht="14.45" customHeight="1" x14ac:dyDescent="0.25">
      <c r="A154" s="170">
        <v>322</v>
      </c>
      <c r="B154" s="171" t="s">
        <v>45</v>
      </c>
      <c r="C154" s="175"/>
      <c r="D154" s="319">
        <f>SUM(D155:D157)</f>
        <v>56938.83</v>
      </c>
      <c r="E154" s="175"/>
    </row>
    <row r="155" spans="1:10" ht="14.45" customHeight="1" x14ac:dyDescent="0.25">
      <c r="A155" s="172" t="s">
        <v>68</v>
      </c>
      <c r="B155" s="173" t="s">
        <v>52</v>
      </c>
      <c r="C155" s="174"/>
      <c r="D155" s="320">
        <v>3068.32</v>
      </c>
      <c r="E155" s="175"/>
    </row>
    <row r="156" spans="1:10" ht="14.45" customHeight="1" x14ac:dyDescent="0.25">
      <c r="A156" s="172">
        <v>3222</v>
      </c>
      <c r="B156" s="173" t="s">
        <v>53</v>
      </c>
      <c r="C156" s="174"/>
      <c r="D156" s="320">
        <v>53870.51</v>
      </c>
      <c r="E156" s="175"/>
    </row>
    <row r="157" spans="1:10" ht="14.45" customHeight="1" x14ac:dyDescent="0.25">
      <c r="A157" s="172">
        <v>3225</v>
      </c>
      <c r="B157" s="173" t="s">
        <v>193</v>
      </c>
      <c r="C157" s="174"/>
      <c r="D157" s="320"/>
      <c r="E157" s="175"/>
    </row>
    <row r="158" spans="1:10" ht="14.45" customHeight="1" x14ac:dyDescent="0.25">
      <c r="A158" s="170">
        <v>323</v>
      </c>
      <c r="B158" s="171" t="s">
        <v>39</v>
      </c>
      <c r="C158" s="175"/>
      <c r="D158" s="319">
        <f>SUM(D159:D162)</f>
        <v>278.7</v>
      </c>
      <c r="E158" s="175"/>
    </row>
    <row r="159" spans="1:10" ht="14.45" customHeight="1" x14ac:dyDescent="0.25">
      <c r="A159" s="172">
        <v>3231</v>
      </c>
      <c r="B159" s="173" t="s">
        <v>76</v>
      </c>
      <c r="C159" s="174"/>
      <c r="D159" s="320">
        <v>180</v>
      </c>
      <c r="E159" s="175"/>
    </row>
    <row r="160" spans="1:10" ht="14.45" customHeight="1" x14ac:dyDescent="0.25">
      <c r="A160" s="172">
        <v>3232</v>
      </c>
      <c r="B160" s="173" t="s">
        <v>78</v>
      </c>
      <c r="C160" s="174"/>
      <c r="D160" s="320"/>
      <c r="E160" s="174"/>
    </row>
    <row r="161" spans="1:5" ht="14.45" customHeight="1" x14ac:dyDescent="0.25">
      <c r="A161" s="172">
        <v>3236</v>
      </c>
      <c r="B161" s="173" t="s">
        <v>54</v>
      </c>
      <c r="C161" s="174"/>
      <c r="D161" s="320">
        <v>60</v>
      </c>
      <c r="E161" s="175"/>
    </row>
    <row r="162" spans="1:5" ht="14.45" customHeight="1" x14ac:dyDescent="0.25">
      <c r="A162" s="172">
        <v>3239</v>
      </c>
      <c r="B162" s="173" t="s">
        <v>56</v>
      </c>
      <c r="C162" s="174"/>
      <c r="D162" s="320">
        <v>38.700000000000003</v>
      </c>
      <c r="E162" s="175"/>
    </row>
    <row r="163" spans="1:5" ht="14.45" customHeight="1" x14ac:dyDescent="0.25">
      <c r="A163" s="288">
        <v>329</v>
      </c>
      <c r="B163" s="289" t="s">
        <v>46</v>
      </c>
      <c r="C163" s="292"/>
      <c r="D163" s="330">
        <f>D165+D164+D166</f>
        <v>3459.37</v>
      </c>
      <c r="E163" s="292"/>
    </row>
    <row r="164" spans="1:5" ht="14.45" customHeight="1" x14ac:dyDescent="0.25">
      <c r="A164" s="172" t="s">
        <v>84</v>
      </c>
      <c r="B164" s="173" t="s">
        <v>85</v>
      </c>
      <c r="C164" s="174"/>
      <c r="D164" s="320">
        <v>720.37</v>
      </c>
      <c r="E164" s="174"/>
    </row>
    <row r="165" spans="1:5" x14ac:dyDescent="0.25">
      <c r="A165" s="172">
        <v>3295</v>
      </c>
      <c r="B165" s="173" t="s">
        <v>86</v>
      </c>
      <c r="C165" s="174"/>
      <c r="D165" s="320">
        <v>2520</v>
      </c>
      <c r="E165" s="175"/>
    </row>
    <row r="166" spans="1:5" x14ac:dyDescent="0.25">
      <c r="A166" s="172" t="s">
        <v>87</v>
      </c>
      <c r="B166" s="173" t="s">
        <v>46</v>
      </c>
      <c r="C166" s="174"/>
      <c r="D166" s="320">
        <v>219</v>
      </c>
      <c r="E166" s="174"/>
    </row>
    <row r="167" spans="1:5" ht="14.45" customHeight="1" x14ac:dyDescent="0.25">
      <c r="A167" s="288">
        <v>37</v>
      </c>
      <c r="B167" s="289" t="s">
        <v>186</v>
      </c>
      <c r="C167" s="335">
        <v>50000</v>
      </c>
      <c r="D167" s="330">
        <f>D168</f>
        <v>0</v>
      </c>
      <c r="E167" s="175">
        <f t="shared" ref="E167" si="16">(D167/C167)*100</f>
        <v>0</v>
      </c>
    </row>
    <row r="168" spans="1:5" ht="14.45" customHeight="1" x14ac:dyDescent="0.25">
      <c r="A168" s="288">
        <v>372</v>
      </c>
      <c r="B168" s="289" t="s">
        <v>187</v>
      </c>
      <c r="C168" s="292"/>
      <c r="D168" s="330">
        <f>D169</f>
        <v>0</v>
      </c>
      <c r="E168" s="292"/>
    </row>
    <row r="169" spans="1:5" ht="14.45" customHeight="1" x14ac:dyDescent="0.25">
      <c r="A169" s="172">
        <v>3722</v>
      </c>
      <c r="B169" s="173" t="s">
        <v>188</v>
      </c>
      <c r="C169" s="174"/>
      <c r="D169" s="320"/>
      <c r="E169" s="175"/>
    </row>
    <row r="170" spans="1:5" ht="14.45" customHeight="1" x14ac:dyDescent="0.25">
      <c r="A170" s="288">
        <v>38</v>
      </c>
      <c r="B170" s="289" t="s">
        <v>214</v>
      </c>
      <c r="C170" s="335">
        <v>1044</v>
      </c>
      <c r="D170" s="330">
        <f>D171</f>
        <v>1044</v>
      </c>
      <c r="E170" s="175">
        <f>(D170/C170)*100</f>
        <v>100</v>
      </c>
    </row>
    <row r="171" spans="1:5" ht="14.45" customHeight="1" x14ac:dyDescent="0.25">
      <c r="A171" s="288">
        <v>381</v>
      </c>
      <c r="B171" s="289" t="s">
        <v>213</v>
      </c>
      <c r="C171" s="292"/>
      <c r="D171" s="330">
        <f>D172</f>
        <v>1044</v>
      </c>
      <c r="E171" s="292"/>
    </row>
    <row r="172" spans="1:5" ht="14.45" customHeight="1" x14ac:dyDescent="0.25">
      <c r="A172" s="172">
        <v>3812</v>
      </c>
      <c r="B172" s="173" t="s">
        <v>212</v>
      </c>
      <c r="C172" s="174"/>
      <c r="D172" s="320">
        <v>1044</v>
      </c>
      <c r="E172" s="175"/>
    </row>
    <row r="173" spans="1:5" ht="14.45" customHeight="1" x14ac:dyDescent="0.25">
      <c r="A173" s="314" t="s">
        <v>295</v>
      </c>
      <c r="B173" s="314" t="s">
        <v>230</v>
      </c>
      <c r="C173" s="326">
        <f>SUM(C174)</f>
        <v>5610</v>
      </c>
      <c r="D173" s="326">
        <f t="shared" ref="D173" si="17">SUM(D175)</f>
        <v>5044.01</v>
      </c>
      <c r="E173" s="315">
        <f t="shared" ref="E173:E175" si="18">(D173/C173)*100</f>
        <v>89.911051693404644</v>
      </c>
    </row>
    <row r="174" spans="1:5" ht="14.45" customHeight="1" x14ac:dyDescent="0.25">
      <c r="A174" s="168">
        <v>3</v>
      </c>
      <c r="B174" s="169" t="s">
        <v>24</v>
      </c>
      <c r="C174" s="319">
        <f t="shared" ref="C174:D174" si="19">SUM(C175)</f>
        <v>5610</v>
      </c>
      <c r="D174" s="319">
        <f t="shared" si="19"/>
        <v>5044.01</v>
      </c>
      <c r="E174" s="175">
        <f t="shared" si="18"/>
        <v>89.911051693404644</v>
      </c>
    </row>
    <row r="175" spans="1:5" ht="14.45" customHeight="1" x14ac:dyDescent="0.25">
      <c r="A175" s="170">
        <v>32</v>
      </c>
      <c r="B175" s="171" t="s">
        <v>9</v>
      </c>
      <c r="C175" s="327">
        <v>5610</v>
      </c>
      <c r="D175" s="327">
        <f>SUM(D176+D178+D182+D184)</f>
        <v>5044.01</v>
      </c>
      <c r="E175" s="175">
        <f t="shared" si="18"/>
        <v>89.911051693404644</v>
      </c>
    </row>
    <row r="176" spans="1:5" ht="14.45" customHeight="1" x14ac:dyDescent="0.25">
      <c r="A176" s="170">
        <v>321</v>
      </c>
      <c r="B176" s="171" t="s">
        <v>44</v>
      </c>
      <c r="C176" s="175"/>
      <c r="D176" s="319">
        <f>SUM(D177)</f>
        <v>750</v>
      </c>
      <c r="E176" s="175"/>
    </row>
    <row r="177" spans="1:5" ht="14.45" customHeight="1" x14ac:dyDescent="0.25">
      <c r="A177" s="172">
        <v>3213</v>
      </c>
      <c r="B177" s="173" t="s">
        <v>49</v>
      </c>
      <c r="C177" s="174"/>
      <c r="D177" s="320">
        <v>750</v>
      </c>
      <c r="E177" s="174"/>
    </row>
    <row r="178" spans="1:5" ht="14.45" customHeight="1" x14ac:dyDescent="0.25">
      <c r="A178" s="170">
        <v>322</v>
      </c>
      <c r="B178" s="171" t="s">
        <v>45</v>
      </c>
      <c r="C178" s="187"/>
      <c r="D178" s="327">
        <f>SUM(D179:D181)</f>
        <v>4096.71</v>
      </c>
      <c r="E178" s="175"/>
    </row>
    <row r="179" spans="1:5" ht="14.45" customHeight="1" x14ac:dyDescent="0.25">
      <c r="A179" s="172">
        <v>3221</v>
      </c>
      <c r="B179" s="173" t="s">
        <v>52</v>
      </c>
      <c r="C179" s="188"/>
      <c r="D179" s="329">
        <v>3940.86</v>
      </c>
      <c r="E179" s="175"/>
    </row>
    <row r="180" spans="1:5" ht="14.45" customHeight="1" x14ac:dyDescent="0.25">
      <c r="A180" s="172">
        <v>3225</v>
      </c>
      <c r="B180" s="173" t="s">
        <v>50</v>
      </c>
      <c r="C180" s="188"/>
      <c r="D180" s="329">
        <v>155.85</v>
      </c>
      <c r="E180" s="175"/>
    </row>
    <row r="181" spans="1:5" ht="14.45" hidden="1" customHeight="1" x14ac:dyDescent="0.25">
      <c r="A181" s="172"/>
      <c r="B181" s="173"/>
      <c r="C181" s="188"/>
      <c r="D181" s="329"/>
      <c r="E181" s="175"/>
    </row>
    <row r="182" spans="1:5" ht="14.45" customHeight="1" x14ac:dyDescent="0.25">
      <c r="A182" s="170">
        <v>323</v>
      </c>
      <c r="B182" s="171" t="s">
        <v>39</v>
      </c>
      <c r="C182" s="175"/>
      <c r="D182" s="319">
        <f>SUM(D183)</f>
        <v>77.3</v>
      </c>
      <c r="E182" s="175"/>
    </row>
    <row r="183" spans="1:5" ht="14.45" customHeight="1" x14ac:dyDescent="0.25">
      <c r="A183" s="172">
        <v>3239</v>
      </c>
      <c r="B183" s="173" t="s">
        <v>56</v>
      </c>
      <c r="C183" s="181"/>
      <c r="D183" s="325">
        <v>77.3</v>
      </c>
      <c r="E183" s="175"/>
    </row>
    <row r="184" spans="1:5" ht="14.45" customHeight="1" x14ac:dyDescent="0.25">
      <c r="A184" s="288">
        <v>329</v>
      </c>
      <c r="B184" s="289" t="s">
        <v>46</v>
      </c>
      <c r="C184" s="292"/>
      <c r="D184" s="330">
        <f>D185</f>
        <v>120</v>
      </c>
      <c r="E184" s="292"/>
    </row>
    <row r="185" spans="1:5" ht="14.45" customHeight="1" x14ac:dyDescent="0.25">
      <c r="A185" s="172" t="s">
        <v>87</v>
      </c>
      <c r="B185" s="173" t="s">
        <v>46</v>
      </c>
      <c r="C185" s="174"/>
      <c r="D185" s="320">
        <v>120</v>
      </c>
      <c r="E185" s="174"/>
    </row>
    <row r="186" spans="1:5" ht="14.45" customHeight="1" x14ac:dyDescent="0.25">
      <c r="A186" s="166" t="s">
        <v>209</v>
      </c>
      <c r="B186" s="166" t="s">
        <v>34</v>
      </c>
      <c r="C186" s="324">
        <f t="shared" ref="C186:D186" si="20">SUM(C187)</f>
        <v>925</v>
      </c>
      <c r="D186" s="324">
        <f t="shared" si="20"/>
        <v>15</v>
      </c>
      <c r="E186" s="184">
        <f t="shared" ref="E186" si="21">(D186/C186)*100</f>
        <v>1.6216216216216217</v>
      </c>
    </row>
    <row r="187" spans="1:5" ht="14.45" customHeight="1" x14ac:dyDescent="0.25">
      <c r="A187" s="168">
        <v>3</v>
      </c>
      <c r="B187" s="169" t="s">
        <v>24</v>
      </c>
      <c r="C187" s="322">
        <f>SUM(C188)</f>
        <v>925</v>
      </c>
      <c r="D187" s="322">
        <f>SUM(D188)</f>
        <v>15</v>
      </c>
      <c r="E187" s="178">
        <f>(D187/C187)*100</f>
        <v>1.6216216216216217</v>
      </c>
    </row>
    <row r="188" spans="1:5" ht="14.45" customHeight="1" x14ac:dyDescent="0.25">
      <c r="A188" s="170">
        <v>32</v>
      </c>
      <c r="B188" s="171" t="s">
        <v>9</v>
      </c>
      <c r="C188" s="319">
        <v>925</v>
      </c>
      <c r="D188" s="319">
        <f>SUM(D189,D191,D195)</f>
        <v>15</v>
      </c>
      <c r="E188" s="175">
        <f>(D188/C188)*100</f>
        <v>1.6216216216216217</v>
      </c>
    </row>
    <row r="189" spans="1:5" ht="14.45" customHeight="1" x14ac:dyDescent="0.25">
      <c r="A189" s="170">
        <v>321</v>
      </c>
      <c r="B189" s="171" t="s">
        <v>44</v>
      </c>
      <c r="C189" s="187"/>
      <c r="D189" s="327">
        <f>SUM(D190)</f>
        <v>15</v>
      </c>
      <c r="E189" s="175"/>
    </row>
    <row r="190" spans="1:5" ht="14.45" customHeight="1" x14ac:dyDescent="0.25">
      <c r="A190" s="172" t="s">
        <v>65</v>
      </c>
      <c r="B190" s="173" t="s">
        <v>66</v>
      </c>
      <c r="C190" s="188"/>
      <c r="D190" s="329">
        <v>15</v>
      </c>
      <c r="E190" s="175"/>
    </row>
    <row r="191" spans="1:5" ht="14.45" customHeight="1" x14ac:dyDescent="0.25">
      <c r="A191" s="170">
        <v>322</v>
      </c>
      <c r="B191" s="171" t="s">
        <v>45</v>
      </c>
      <c r="C191" s="175"/>
      <c r="D191" s="319">
        <f>SUM(D192,D193,D194)</f>
        <v>0</v>
      </c>
      <c r="E191" s="175"/>
    </row>
    <row r="192" spans="1:5" ht="14.45" customHeight="1" x14ac:dyDescent="0.25">
      <c r="A192" s="172" t="s">
        <v>68</v>
      </c>
      <c r="B192" s="173" t="s">
        <v>52</v>
      </c>
      <c r="C192" s="174"/>
      <c r="D192" s="320"/>
      <c r="E192" s="175"/>
    </row>
    <row r="193" spans="1:5" ht="14.45" customHeight="1" x14ac:dyDescent="0.25">
      <c r="A193" s="172">
        <v>3224</v>
      </c>
      <c r="B193" s="180" t="s">
        <v>72</v>
      </c>
      <c r="C193" s="174"/>
      <c r="D193" s="320"/>
      <c r="E193" s="175"/>
    </row>
    <row r="194" spans="1:5" ht="14.45" customHeight="1" x14ac:dyDescent="0.25">
      <c r="A194" s="172">
        <v>3225</v>
      </c>
      <c r="B194" s="173" t="s">
        <v>193</v>
      </c>
      <c r="C194" s="174"/>
      <c r="D194" s="320"/>
      <c r="E194" s="175"/>
    </row>
    <row r="195" spans="1:5" ht="14.45" customHeight="1" x14ac:dyDescent="0.25">
      <c r="A195" s="170">
        <v>323</v>
      </c>
      <c r="B195" s="171" t="s">
        <v>39</v>
      </c>
      <c r="C195" s="175"/>
      <c r="D195" s="319">
        <f>SUM(D196:D197)</f>
        <v>0</v>
      </c>
      <c r="E195" s="175"/>
    </row>
    <row r="196" spans="1:5" ht="14.45" customHeight="1" x14ac:dyDescent="0.25">
      <c r="A196" s="172" t="s">
        <v>75</v>
      </c>
      <c r="B196" s="173" t="s">
        <v>76</v>
      </c>
      <c r="C196" s="174"/>
      <c r="D196" s="320"/>
      <c r="E196" s="174"/>
    </row>
    <row r="197" spans="1:5" s="34" customFormat="1" ht="17.25" customHeight="1" x14ac:dyDescent="0.25">
      <c r="A197" s="172" t="s">
        <v>83</v>
      </c>
      <c r="B197" s="173" t="s">
        <v>56</v>
      </c>
      <c r="C197" s="174"/>
      <c r="D197" s="320"/>
      <c r="E197" s="174"/>
    </row>
    <row r="198" spans="1:5" s="32" customFormat="1" hidden="1" x14ac:dyDescent="0.25">
      <c r="A198" s="314" t="s">
        <v>209</v>
      </c>
      <c r="B198" s="314" t="s">
        <v>228</v>
      </c>
      <c r="C198" s="326">
        <f>SUM(C199)</f>
        <v>0</v>
      </c>
      <c r="D198" s="326">
        <f t="shared" ref="D198" si="22">SUM(D200)</f>
        <v>0</v>
      </c>
      <c r="E198" s="315" t="e">
        <f>(D198/C198)*100</f>
        <v>#DIV/0!</v>
      </c>
    </row>
    <row r="199" spans="1:5" s="22" customFormat="1" hidden="1" x14ac:dyDescent="0.25">
      <c r="A199" s="168">
        <v>3</v>
      </c>
      <c r="B199" s="169" t="s">
        <v>24</v>
      </c>
      <c r="C199" s="319">
        <f t="shared" ref="C199:D199" si="23">SUM(C200)</f>
        <v>0</v>
      </c>
      <c r="D199" s="319">
        <f t="shared" si="23"/>
        <v>0</v>
      </c>
      <c r="E199" s="175" t="e">
        <f t="shared" ref="E199:E200" si="24">(D199/C199)*100</f>
        <v>#DIV/0!</v>
      </c>
    </row>
    <row r="200" spans="1:5" s="22" customFormat="1" hidden="1" x14ac:dyDescent="0.25">
      <c r="A200" s="170">
        <v>32</v>
      </c>
      <c r="B200" s="171" t="s">
        <v>9</v>
      </c>
      <c r="C200" s="327"/>
      <c r="D200" s="327">
        <f>SUM(D201+D204)</f>
        <v>0</v>
      </c>
      <c r="E200" s="175" t="e">
        <f t="shared" si="24"/>
        <v>#DIV/0!</v>
      </c>
    </row>
    <row r="201" spans="1:5" s="22" customFormat="1" hidden="1" x14ac:dyDescent="0.25">
      <c r="A201" s="170">
        <v>321</v>
      </c>
      <c r="B201" s="171" t="s">
        <v>44</v>
      </c>
      <c r="C201" s="187"/>
      <c r="D201" s="327">
        <f>SUM(D202+D203)</f>
        <v>0</v>
      </c>
      <c r="E201" s="175"/>
    </row>
    <row r="202" spans="1:5" s="32" customFormat="1" hidden="1" x14ac:dyDescent="0.25">
      <c r="A202" s="172" t="s">
        <v>65</v>
      </c>
      <c r="B202" s="173" t="s">
        <v>66</v>
      </c>
      <c r="C202" s="188"/>
      <c r="D202" s="329"/>
      <c r="E202" s="175"/>
    </row>
    <row r="203" spans="1:5" s="32" customFormat="1" hidden="1" x14ac:dyDescent="0.25">
      <c r="A203" s="172">
        <v>3225</v>
      </c>
      <c r="B203" s="173" t="s">
        <v>50</v>
      </c>
      <c r="C203" s="188"/>
      <c r="D203" s="329"/>
      <c r="E203" s="175"/>
    </row>
    <row r="204" spans="1:5" hidden="1" x14ac:dyDescent="0.25">
      <c r="A204" s="170">
        <v>323</v>
      </c>
      <c r="B204" s="171" t="s">
        <v>39</v>
      </c>
      <c r="C204" s="175"/>
      <c r="D204" s="319">
        <f>SUM(D205)</f>
        <v>0</v>
      </c>
      <c r="E204" s="175"/>
    </row>
    <row r="205" spans="1:5" s="32" customFormat="1" hidden="1" x14ac:dyDescent="0.25">
      <c r="A205" s="172">
        <v>3231</v>
      </c>
      <c r="B205" s="173" t="s">
        <v>76</v>
      </c>
      <c r="C205" s="181"/>
      <c r="D205" s="325"/>
      <c r="E205" s="175"/>
    </row>
    <row r="206" spans="1:5" s="32" customFormat="1" ht="31.5" x14ac:dyDescent="0.25">
      <c r="A206" s="166" t="s">
        <v>296</v>
      </c>
      <c r="B206" s="293" t="s">
        <v>200</v>
      </c>
      <c r="C206" s="324">
        <f t="shared" ref="C206:D206" si="25">SUM(C207)</f>
        <v>500</v>
      </c>
      <c r="D206" s="324">
        <f t="shared" si="25"/>
        <v>0</v>
      </c>
      <c r="E206" s="183">
        <f t="shared" ref="E206" si="26">(D206/C206)*100</f>
        <v>0</v>
      </c>
    </row>
    <row r="207" spans="1:5" s="32" customFormat="1" x14ac:dyDescent="0.25">
      <c r="A207" s="168">
        <v>3</v>
      </c>
      <c r="B207" s="169" t="s">
        <v>24</v>
      </c>
      <c r="C207" s="322">
        <f>SUM(C208)</f>
        <v>500</v>
      </c>
      <c r="D207" s="322">
        <f>SUM(D208)</f>
        <v>0</v>
      </c>
      <c r="E207" s="178">
        <f>(D207/C207)*100</f>
        <v>0</v>
      </c>
    </row>
    <row r="208" spans="1:5" s="32" customFormat="1" x14ac:dyDescent="0.25">
      <c r="A208" s="170">
        <v>32</v>
      </c>
      <c r="B208" s="171" t="s">
        <v>9</v>
      </c>
      <c r="C208" s="319">
        <v>500</v>
      </c>
      <c r="D208" s="319">
        <f>SUM(D209)</f>
        <v>0</v>
      </c>
      <c r="E208" s="175">
        <f>(D208/C208)*100</f>
        <v>0</v>
      </c>
    </row>
    <row r="209" spans="1:5" s="32" customFormat="1" x14ac:dyDescent="0.25">
      <c r="A209" s="170">
        <v>323</v>
      </c>
      <c r="B209" s="171" t="s">
        <v>39</v>
      </c>
      <c r="C209" s="175"/>
      <c r="D209" s="319">
        <f>SUM(D210)</f>
        <v>0</v>
      </c>
      <c r="E209" s="175"/>
    </row>
    <row r="210" spans="1:5" x14ac:dyDescent="0.25">
      <c r="A210" s="172" t="s">
        <v>77</v>
      </c>
      <c r="B210" s="173" t="s">
        <v>78</v>
      </c>
      <c r="C210" s="174"/>
      <c r="D210" s="320"/>
      <c r="E210" s="174"/>
    </row>
    <row r="211" spans="1:5" s="32" customFormat="1" ht="31.5" x14ac:dyDescent="0.25">
      <c r="A211" s="163" t="s">
        <v>201</v>
      </c>
      <c r="B211" s="164" t="s">
        <v>202</v>
      </c>
      <c r="C211" s="323">
        <f>SUM(C212,C224,C232,C240,C244,C251,C256,C266,C271,C276)</f>
        <v>53956.800000000003</v>
      </c>
      <c r="D211" s="323">
        <f>SUM(D212,D224,D232,D240,D244,D251,D256,D266,D271,D276)</f>
        <v>10890.4</v>
      </c>
      <c r="E211" s="191">
        <f>(D211/C211*100)</f>
        <v>20.183554250808054</v>
      </c>
    </row>
    <row r="212" spans="1:5" s="32" customFormat="1" x14ac:dyDescent="0.25">
      <c r="A212" s="166" t="s">
        <v>292</v>
      </c>
      <c r="B212" s="166" t="s">
        <v>274</v>
      </c>
      <c r="C212" s="318">
        <f t="shared" ref="C212:D212" si="27">SUM(C213)</f>
        <v>20077.5</v>
      </c>
      <c r="D212" s="318">
        <f t="shared" si="27"/>
        <v>5869.35</v>
      </c>
      <c r="E212" s="184">
        <f t="shared" ref="E212:E258" si="28">(D212/C212)*100</f>
        <v>29.233470302577512</v>
      </c>
    </row>
    <row r="213" spans="1:5" s="22" customFormat="1" x14ac:dyDescent="0.25">
      <c r="A213" s="176">
        <v>4</v>
      </c>
      <c r="B213" s="192" t="s">
        <v>13</v>
      </c>
      <c r="C213" s="331">
        <f>SUM(C214,C221)</f>
        <v>20077.5</v>
      </c>
      <c r="D213" s="331">
        <f>SUM(D214+D221)</f>
        <v>5869.35</v>
      </c>
      <c r="E213" s="175">
        <f t="shared" si="28"/>
        <v>29.233470302577512</v>
      </c>
    </row>
    <row r="214" spans="1:5" s="32" customFormat="1" x14ac:dyDescent="0.25">
      <c r="A214" s="177">
        <v>42</v>
      </c>
      <c r="B214" s="169" t="s">
        <v>14</v>
      </c>
      <c r="C214" s="322">
        <v>20077.5</v>
      </c>
      <c r="D214" s="322">
        <f>SUM(D215+D219)</f>
        <v>5869.35</v>
      </c>
      <c r="E214" s="175">
        <f t="shared" si="28"/>
        <v>29.233470302577512</v>
      </c>
    </row>
    <row r="215" spans="1:5" x14ac:dyDescent="0.25">
      <c r="A215" s="177">
        <v>422</v>
      </c>
      <c r="B215" s="169" t="s">
        <v>40</v>
      </c>
      <c r="C215" s="178"/>
      <c r="D215" s="322">
        <f>SUM(D216:D218)</f>
        <v>5769.25</v>
      </c>
      <c r="E215" s="175"/>
    </row>
    <row r="216" spans="1:5" x14ac:dyDescent="0.25">
      <c r="A216" s="179" t="s">
        <v>93</v>
      </c>
      <c r="B216" s="180" t="s">
        <v>94</v>
      </c>
      <c r="C216" s="181"/>
      <c r="D216" s="325">
        <v>1241.67</v>
      </c>
      <c r="E216" s="175"/>
    </row>
    <row r="217" spans="1:5" x14ac:dyDescent="0.25">
      <c r="A217" s="179">
        <v>4223</v>
      </c>
      <c r="B217" s="180" t="s">
        <v>144</v>
      </c>
      <c r="C217" s="181"/>
      <c r="D217" s="325">
        <v>3178.75</v>
      </c>
      <c r="E217" s="175"/>
    </row>
    <row r="218" spans="1:5" x14ac:dyDescent="0.25">
      <c r="A218" s="179">
        <v>4227</v>
      </c>
      <c r="B218" s="180" t="s">
        <v>205</v>
      </c>
      <c r="C218" s="181"/>
      <c r="D218" s="325">
        <v>1348.83</v>
      </c>
      <c r="E218" s="175"/>
    </row>
    <row r="219" spans="1:5" s="32" customFormat="1" x14ac:dyDescent="0.25">
      <c r="A219" s="177">
        <v>424</v>
      </c>
      <c r="B219" s="169" t="s">
        <v>203</v>
      </c>
      <c r="C219" s="178"/>
      <c r="D219" s="322">
        <f>SUM(D220)</f>
        <v>100.1</v>
      </c>
      <c r="E219" s="175"/>
    </row>
    <row r="220" spans="1:5" x14ac:dyDescent="0.25">
      <c r="A220" s="285">
        <v>4241</v>
      </c>
      <c r="B220" s="286" t="s">
        <v>150</v>
      </c>
      <c r="C220" s="294"/>
      <c r="D220" s="332">
        <v>100.1</v>
      </c>
      <c r="E220" s="295"/>
    </row>
    <row r="221" spans="1:5" s="32" customFormat="1" ht="29.25" customHeight="1" x14ac:dyDescent="0.25">
      <c r="A221" s="177">
        <v>45</v>
      </c>
      <c r="B221" s="169" t="s">
        <v>204</v>
      </c>
      <c r="C221" s="322">
        <v>0</v>
      </c>
      <c r="D221" s="322">
        <f>D222</f>
        <v>0</v>
      </c>
      <c r="E221" s="175" t="e">
        <f t="shared" si="28"/>
        <v>#DIV/0!</v>
      </c>
    </row>
    <row r="222" spans="1:5" s="32" customFormat="1" x14ac:dyDescent="0.25">
      <c r="A222" s="177">
        <v>451</v>
      </c>
      <c r="B222" s="169" t="s">
        <v>184</v>
      </c>
      <c r="C222" s="178"/>
      <c r="D222" s="322">
        <f>SUM(D223)</f>
        <v>0</v>
      </c>
      <c r="E222" s="175"/>
    </row>
    <row r="223" spans="1:5" s="32" customFormat="1" x14ac:dyDescent="0.25">
      <c r="A223" s="179">
        <v>4511</v>
      </c>
      <c r="B223" s="180" t="s">
        <v>184</v>
      </c>
      <c r="C223" s="181"/>
      <c r="D223" s="325"/>
      <c r="E223" s="175"/>
    </row>
    <row r="224" spans="1:5" s="32" customFormat="1" x14ac:dyDescent="0.25">
      <c r="A224" s="166" t="s">
        <v>207</v>
      </c>
      <c r="B224" s="166" t="s">
        <v>226</v>
      </c>
      <c r="C224" s="318">
        <f t="shared" ref="C224:D224" si="29">SUM(C225)</f>
        <v>25000</v>
      </c>
      <c r="D224" s="318">
        <f t="shared" si="29"/>
        <v>3243.75</v>
      </c>
      <c r="E224" s="184">
        <f t="shared" ref="E224:E229" si="30">(D224/C224)*100</f>
        <v>12.975</v>
      </c>
    </row>
    <row r="225" spans="1:5" s="32" customFormat="1" x14ac:dyDescent="0.25">
      <c r="A225" s="176">
        <v>4</v>
      </c>
      <c r="B225" s="192" t="s">
        <v>13</v>
      </c>
      <c r="C225" s="331">
        <f>SUM(C226+C229)</f>
        <v>25000</v>
      </c>
      <c r="D225" s="331">
        <f>SUM(D226+D229)</f>
        <v>3243.75</v>
      </c>
      <c r="E225" s="175">
        <f t="shared" si="30"/>
        <v>12.975</v>
      </c>
    </row>
    <row r="226" spans="1:5" s="32" customFormat="1" x14ac:dyDescent="0.25">
      <c r="A226" s="177">
        <v>42</v>
      </c>
      <c r="B226" s="169" t="s">
        <v>14</v>
      </c>
      <c r="C226" s="322">
        <v>15000</v>
      </c>
      <c r="D226" s="322">
        <f>SUM(D227)</f>
        <v>0</v>
      </c>
      <c r="E226" s="175">
        <f t="shared" si="30"/>
        <v>0</v>
      </c>
    </row>
    <row r="227" spans="1:5" s="32" customFormat="1" x14ac:dyDescent="0.25">
      <c r="A227" s="177">
        <v>422</v>
      </c>
      <c r="B227" s="169" t="s">
        <v>40</v>
      </c>
      <c r="C227" s="178"/>
      <c r="D227" s="322">
        <f>SUM(D228)</f>
        <v>0</v>
      </c>
      <c r="E227" s="175"/>
    </row>
    <row r="228" spans="1:5" s="32" customFormat="1" x14ac:dyDescent="0.25">
      <c r="A228" s="179" t="s">
        <v>93</v>
      </c>
      <c r="B228" s="180" t="s">
        <v>94</v>
      </c>
      <c r="C228" s="181"/>
      <c r="D228" s="325"/>
      <c r="E228" s="175"/>
    </row>
    <row r="229" spans="1:5" s="32" customFormat="1" ht="31.5" x14ac:dyDescent="0.25">
      <c r="A229" s="177">
        <v>45</v>
      </c>
      <c r="B229" s="169" t="s">
        <v>204</v>
      </c>
      <c r="C229" s="322">
        <v>10000</v>
      </c>
      <c r="D229" s="322">
        <f>D230</f>
        <v>3243.75</v>
      </c>
      <c r="E229" s="175">
        <f t="shared" si="30"/>
        <v>32.4375</v>
      </c>
    </row>
    <row r="230" spans="1:5" s="32" customFormat="1" x14ac:dyDescent="0.25">
      <c r="A230" s="177">
        <v>451</v>
      </c>
      <c r="B230" s="169" t="s">
        <v>184</v>
      </c>
      <c r="C230" s="178"/>
      <c r="D230" s="322">
        <f>D231</f>
        <v>3243.75</v>
      </c>
      <c r="E230" s="175"/>
    </row>
    <row r="231" spans="1:5" s="32" customFormat="1" x14ac:dyDescent="0.25">
      <c r="A231" s="179">
        <v>4511</v>
      </c>
      <c r="B231" s="180" t="s">
        <v>184</v>
      </c>
      <c r="C231" s="181"/>
      <c r="D231" s="325">
        <v>3243.75</v>
      </c>
      <c r="E231" s="175"/>
    </row>
    <row r="232" spans="1:5" s="22" customFormat="1" x14ac:dyDescent="0.25">
      <c r="A232" s="166" t="s">
        <v>293</v>
      </c>
      <c r="B232" s="166" t="s">
        <v>32</v>
      </c>
      <c r="C232" s="324">
        <f>SUM(C233)</f>
        <v>1000</v>
      </c>
      <c r="D232" s="324">
        <f t="shared" ref="D232" si="31">SUM(D234)</f>
        <v>0</v>
      </c>
      <c r="E232" s="184">
        <f t="shared" si="28"/>
        <v>0</v>
      </c>
    </row>
    <row r="233" spans="1:5" s="32" customFormat="1" x14ac:dyDescent="0.25">
      <c r="A233" s="176">
        <v>4</v>
      </c>
      <c r="B233" s="192" t="s">
        <v>13</v>
      </c>
      <c r="C233" s="331">
        <f>SUM(C234)</f>
        <v>1000</v>
      </c>
      <c r="D233" s="331">
        <f t="shared" ref="D233" si="32">SUM(D234)</f>
        <v>0</v>
      </c>
      <c r="E233" s="175">
        <f t="shared" ref="E233:E234" si="33">(D233/C233)*100</f>
        <v>0</v>
      </c>
    </row>
    <row r="234" spans="1:5" x14ac:dyDescent="0.25">
      <c r="A234" s="177">
        <v>42</v>
      </c>
      <c r="B234" s="169" t="s">
        <v>14</v>
      </c>
      <c r="C234" s="322">
        <v>1000</v>
      </c>
      <c r="D234" s="322">
        <f>SUM(D235+D238)</f>
        <v>0</v>
      </c>
      <c r="E234" s="175">
        <f t="shared" si="33"/>
        <v>0</v>
      </c>
    </row>
    <row r="235" spans="1:5" x14ac:dyDescent="0.25">
      <c r="A235" s="177">
        <v>422</v>
      </c>
      <c r="B235" s="169" t="s">
        <v>40</v>
      </c>
      <c r="C235" s="178"/>
      <c r="D235" s="322">
        <f>SUM(D236,D237)</f>
        <v>0</v>
      </c>
      <c r="E235" s="175"/>
    </row>
    <row r="236" spans="1:5" x14ac:dyDescent="0.25">
      <c r="A236" s="179" t="s">
        <v>93</v>
      </c>
      <c r="B236" s="180" t="s">
        <v>94</v>
      </c>
      <c r="C236" s="181"/>
      <c r="D236" s="325"/>
      <c r="E236" s="175"/>
    </row>
    <row r="237" spans="1:5" x14ac:dyDescent="0.25">
      <c r="A237" s="179">
        <v>4227</v>
      </c>
      <c r="B237" s="180" t="s">
        <v>205</v>
      </c>
      <c r="C237" s="181"/>
      <c r="D237" s="325"/>
      <c r="E237" s="175"/>
    </row>
    <row r="238" spans="1:5" x14ac:dyDescent="0.25">
      <c r="A238" s="177">
        <v>424</v>
      </c>
      <c r="B238" s="169" t="s">
        <v>203</v>
      </c>
      <c r="C238" s="181"/>
      <c r="D238" s="322">
        <f>D239</f>
        <v>0</v>
      </c>
      <c r="E238" s="175"/>
    </row>
    <row r="239" spans="1:5" x14ac:dyDescent="0.25">
      <c r="A239" s="179">
        <v>4241</v>
      </c>
      <c r="B239" s="180" t="s">
        <v>150</v>
      </c>
      <c r="C239" s="181"/>
      <c r="D239" s="325"/>
      <c r="E239" s="175"/>
    </row>
    <row r="240" spans="1:5" hidden="1" x14ac:dyDescent="0.25">
      <c r="A240" s="314" t="s">
        <v>206</v>
      </c>
      <c r="B240" s="314" t="s">
        <v>229</v>
      </c>
      <c r="C240" s="336">
        <f>C241</f>
        <v>0</v>
      </c>
      <c r="D240" s="389">
        <f>D241</f>
        <v>0</v>
      </c>
      <c r="E240" s="175" t="e">
        <f t="shared" ref="E240:E241" si="34">(D240/C240)*100</f>
        <v>#DIV/0!</v>
      </c>
    </row>
    <row r="241" spans="1:5" ht="31.5" hidden="1" x14ac:dyDescent="0.25">
      <c r="A241" s="177">
        <v>45</v>
      </c>
      <c r="B241" s="169" t="s">
        <v>204</v>
      </c>
      <c r="C241" s="322"/>
      <c r="D241" s="322">
        <f>D242</f>
        <v>0</v>
      </c>
      <c r="E241" s="175" t="e">
        <f t="shared" si="34"/>
        <v>#DIV/0!</v>
      </c>
    </row>
    <row r="242" spans="1:5" hidden="1" x14ac:dyDescent="0.25">
      <c r="A242" s="177">
        <v>451</v>
      </c>
      <c r="B242" s="169" t="s">
        <v>184</v>
      </c>
      <c r="C242" s="178"/>
      <c r="D242" s="322">
        <f>D243</f>
        <v>0</v>
      </c>
      <c r="E242" s="175"/>
    </row>
    <row r="243" spans="1:5" hidden="1" x14ac:dyDescent="0.25">
      <c r="A243" s="179">
        <v>4511</v>
      </c>
      <c r="B243" s="180" t="s">
        <v>184</v>
      </c>
      <c r="C243" s="181"/>
      <c r="D243" s="325"/>
      <c r="E243" s="175"/>
    </row>
    <row r="244" spans="1:5" x14ac:dyDescent="0.25">
      <c r="A244" s="166" t="s">
        <v>294</v>
      </c>
      <c r="B244" s="166" t="s">
        <v>33</v>
      </c>
      <c r="C244" s="328">
        <f>SUM(C245)</f>
        <v>0</v>
      </c>
      <c r="D244" s="328">
        <f t="shared" ref="D244" si="35">SUM(D246)</f>
        <v>0</v>
      </c>
      <c r="E244" s="184" t="e">
        <f t="shared" si="28"/>
        <v>#DIV/0!</v>
      </c>
    </row>
    <row r="245" spans="1:5" s="32" customFormat="1" x14ac:dyDescent="0.25">
      <c r="A245" s="176">
        <v>4</v>
      </c>
      <c r="B245" s="192" t="s">
        <v>13</v>
      </c>
      <c r="C245" s="319">
        <f t="shared" ref="C245:D245" si="36">SUM(C246)</f>
        <v>0</v>
      </c>
      <c r="D245" s="319">
        <f t="shared" si="36"/>
        <v>0</v>
      </c>
      <c r="E245" s="175" t="e">
        <f t="shared" si="28"/>
        <v>#DIV/0!</v>
      </c>
    </row>
    <row r="246" spans="1:5" s="32" customFormat="1" x14ac:dyDescent="0.25">
      <c r="A246" s="170">
        <v>42</v>
      </c>
      <c r="B246" s="171" t="s">
        <v>14</v>
      </c>
      <c r="C246" s="327"/>
      <c r="D246" s="327">
        <f>SUM(D247+D249)</f>
        <v>0</v>
      </c>
      <c r="E246" s="175" t="e">
        <f t="shared" si="28"/>
        <v>#DIV/0!</v>
      </c>
    </row>
    <row r="247" spans="1:5" s="22" customFormat="1" x14ac:dyDescent="0.25">
      <c r="A247" s="170">
        <v>422</v>
      </c>
      <c r="B247" s="171" t="s">
        <v>40</v>
      </c>
      <c r="C247" s="175"/>
      <c r="D247" s="319">
        <f>SUM(D248)</f>
        <v>0</v>
      </c>
      <c r="E247" s="175"/>
    </row>
    <row r="248" spans="1:5" s="32" customFormat="1" ht="18.75" customHeight="1" x14ac:dyDescent="0.25">
      <c r="A248" s="179">
        <v>4227</v>
      </c>
      <c r="B248" s="180" t="s">
        <v>205</v>
      </c>
      <c r="C248" s="181"/>
      <c r="D248" s="325"/>
      <c r="E248" s="175"/>
    </row>
    <row r="249" spans="1:5" x14ac:dyDescent="0.25">
      <c r="A249" s="177">
        <v>424</v>
      </c>
      <c r="B249" s="169" t="s">
        <v>203</v>
      </c>
      <c r="C249" s="178"/>
      <c r="D249" s="322">
        <f>D250</f>
        <v>0</v>
      </c>
      <c r="E249" s="175"/>
    </row>
    <row r="250" spans="1:5" ht="18.75" customHeight="1" x14ac:dyDescent="0.25">
      <c r="A250" s="285">
        <v>4241</v>
      </c>
      <c r="B250" s="286" t="s">
        <v>150</v>
      </c>
      <c r="C250" s="294"/>
      <c r="D250" s="332"/>
      <c r="E250" s="295"/>
    </row>
    <row r="251" spans="1:5" hidden="1" x14ac:dyDescent="0.25">
      <c r="A251" s="314" t="s">
        <v>298</v>
      </c>
      <c r="B251" s="314" t="s">
        <v>227</v>
      </c>
      <c r="C251" s="326">
        <f>SUM(C252)</f>
        <v>0</v>
      </c>
      <c r="D251" s="326">
        <f t="shared" ref="D251" si="37">SUM(D253)</f>
        <v>0</v>
      </c>
      <c r="E251" s="315" t="e">
        <f t="shared" ref="E251:E253" si="38">(D251/C251)*100</f>
        <v>#DIV/0!</v>
      </c>
    </row>
    <row r="252" spans="1:5" hidden="1" x14ac:dyDescent="0.25">
      <c r="A252" s="176">
        <v>4</v>
      </c>
      <c r="B252" s="192" t="s">
        <v>13</v>
      </c>
      <c r="C252" s="319">
        <f t="shared" ref="C252:D252" si="39">SUM(C253)</f>
        <v>0</v>
      </c>
      <c r="D252" s="319">
        <f t="shared" si="39"/>
        <v>0</v>
      </c>
      <c r="E252" s="175" t="e">
        <f t="shared" si="38"/>
        <v>#DIV/0!</v>
      </c>
    </row>
    <row r="253" spans="1:5" hidden="1" x14ac:dyDescent="0.25">
      <c r="A253" s="170">
        <v>42</v>
      </c>
      <c r="B253" s="171" t="s">
        <v>14</v>
      </c>
      <c r="C253" s="327">
        <v>0</v>
      </c>
      <c r="D253" s="327">
        <f>SUM(D254)</f>
        <v>0</v>
      </c>
      <c r="E253" s="175" t="e">
        <f t="shared" si="38"/>
        <v>#DIV/0!</v>
      </c>
    </row>
    <row r="254" spans="1:5" s="32" customFormat="1" hidden="1" x14ac:dyDescent="0.25">
      <c r="A254" s="177">
        <v>424</v>
      </c>
      <c r="B254" s="169" t="s">
        <v>203</v>
      </c>
      <c r="C254" s="178"/>
      <c r="D254" s="322">
        <f>D255</f>
        <v>0</v>
      </c>
      <c r="E254" s="175"/>
    </row>
    <row r="255" spans="1:5" s="32" customFormat="1" hidden="1" x14ac:dyDescent="0.25">
      <c r="A255" s="285">
        <v>4241</v>
      </c>
      <c r="B255" s="286" t="s">
        <v>150</v>
      </c>
      <c r="C255" s="294"/>
      <c r="D255" s="332"/>
      <c r="E255" s="295"/>
    </row>
    <row r="256" spans="1:5" s="22" customFormat="1" x14ac:dyDescent="0.25">
      <c r="A256" s="166" t="s">
        <v>295</v>
      </c>
      <c r="B256" s="166" t="s">
        <v>21</v>
      </c>
      <c r="C256" s="324">
        <f t="shared" ref="C256:D256" si="40">SUM(C257)</f>
        <v>7777.3</v>
      </c>
      <c r="D256" s="324">
        <f t="shared" si="40"/>
        <v>1777.3</v>
      </c>
      <c r="E256" s="184">
        <f t="shared" si="28"/>
        <v>22.852403790518562</v>
      </c>
    </row>
    <row r="257" spans="1:5" s="32" customFormat="1" x14ac:dyDescent="0.25">
      <c r="A257" s="176">
        <v>4</v>
      </c>
      <c r="B257" s="192" t="s">
        <v>13</v>
      </c>
      <c r="C257" s="322">
        <f>SUM(C258,C263)</f>
        <v>7777.3</v>
      </c>
      <c r="D257" s="322">
        <f>SUM(D258+D263)</f>
        <v>1777.3</v>
      </c>
      <c r="E257" s="175">
        <f t="shared" si="28"/>
        <v>22.852403790518562</v>
      </c>
    </row>
    <row r="258" spans="1:5" x14ac:dyDescent="0.25">
      <c r="A258" s="177">
        <v>42</v>
      </c>
      <c r="B258" s="169" t="s">
        <v>14</v>
      </c>
      <c r="C258" s="322">
        <v>7777.3</v>
      </c>
      <c r="D258" s="322">
        <f>SUM(D261+D259)</f>
        <v>1777.3</v>
      </c>
      <c r="E258" s="175">
        <f t="shared" si="28"/>
        <v>22.852403790518562</v>
      </c>
    </row>
    <row r="259" spans="1:5" x14ac:dyDescent="0.25">
      <c r="A259" s="177">
        <v>422</v>
      </c>
      <c r="B259" s="169" t="s">
        <v>40</v>
      </c>
      <c r="C259" s="178"/>
      <c r="D259" s="322">
        <f>SUM(D260)</f>
        <v>1640</v>
      </c>
      <c r="E259" s="175"/>
    </row>
    <row r="260" spans="1:5" x14ac:dyDescent="0.25">
      <c r="A260" s="179" t="s">
        <v>93</v>
      </c>
      <c r="B260" s="180" t="s">
        <v>94</v>
      </c>
      <c r="C260" s="181"/>
      <c r="D260" s="325">
        <v>1640</v>
      </c>
      <c r="E260" s="175"/>
    </row>
    <row r="261" spans="1:5" s="32" customFormat="1" x14ac:dyDescent="0.25">
      <c r="A261" s="177">
        <v>424</v>
      </c>
      <c r="B261" s="169" t="s">
        <v>203</v>
      </c>
      <c r="C261" s="178"/>
      <c r="D261" s="322">
        <f>D262</f>
        <v>137.30000000000001</v>
      </c>
      <c r="E261" s="175"/>
    </row>
    <row r="262" spans="1:5" s="32" customFormat="1" x14ac:dyDescent="0.25">
      <c r="A262" s="285">
        <v>4241</v>
      </c>
      <c r="B262" s="286" t="s">
        <v>150</v>
      </c>
      <c r="C262" s="294"/>
      <c r="D262" s="332">
        <v>137.30000000000001</v>
      </c>
      <c r="E262" s="295"/>
    </row>
    <row r="263" spans="1:5" s="22" customFormat="1" ht="31.5" x14ac:dyDescent="0.25">
      <c r="A263" s="177">
        <v>45</v>
      </c>
      <c r="B263" s="169" t="s">
        <v>204</v>
      </c>
      <c r="C263" s="322"/>
      <c r="D263" s="322">
        <f>D264</f>
        <v>0</v>
      </c>
      <c r="E263" s="175" t="e">
        <f t="shared" ref="E263" si="41">(D263/C263)*100</f>
        <v>#DIV/0!</v>
      </c>
    </row>
    <row r="264" spans="1:5" s="32" customFormat="1" x14ac:dyDescent="0.25">
      <c r="A264" s="308">
        <v>451</v>
      </c>
      <c r="B264" s="309" t="s">
        <v>184</v>
      </c>
      <c r="C264" s="310"/>
      <c r="D264" s="333">
        <f>D265</f>
        <v>0</v>
      </c>
      <c r="E264" s="175"/>
    </row>
    <row r="265" spans="1:5" s="32" customFormat="1" x14ac:dyDescent="0.25">
      <c r="A265" s="311">
        <v>4511</v>
      </c>
      <c r="B265" s="312" t="s">
        <v>184</v>
      </c>
      <c r="C265" s="313"/>
      <c r="D265" s="334"/>
      <c r="E265" s="307"/>
    </row>
    <row r="266" spans="1:5" s="32" customFormat="1" hidden="1" x14ac:dyDescent="0.25">
      <c r="A266" s="314" t="s">
        <v>295</v>
      </c>
      <c r="B266" s="314" t="s">
        <v>230</v>
      </c>
      <c r="C266" s="326">
        <f>SUM(C267)</f>
        <v>0</v>
      </c>
      <c r="D266" s="326">
        <f t="shared" ref="D266" si="42">SUM(D268)</f>
        <v>0</v>
      </c>
      <c r="E266" s="315" t="e">
        <f t="shared" ref="E266:E268" si="43">(D266/C266)*100</f>
        <v>#DIV/0!</v>
      </c>
    </row>
    <row r="267" spans="1:5" s="32" customFormat="1" hidden="1" x14ac:dyDescent="0.25">
      <c r="A267" s="176">
        <v>4</v>
      </c>
      <c r="B267" s="192" t="s">
        <v>13</v>
      </c>
      <c r="C267" s="319">
        <f t="shared" ref="C267:D267" si="44">SUM(C268)</f>
        <v>0</v>
      </c>
      <c r="D267" s="319">
        <f t="shared" si="44"/>
        <v>0</v>
      </c>
      <c r="E267" s="175" t="e">
        <f t="shared" si="43"/>
        <v>#DIV/0!</v>
      </c>
    </row>
    <row r="268" spans="1:5" s="32" customFormat="1" ht="31.5" hidden="1" x14ac:dyDescent="0.25">
      <c r="A268" s="177">
        <v>45</v>
      </c>
      <c r="B268" s="169" t="s">
        <v>204</v>
      </c>
      <c r="C268" s="327"/>
      <c r="D268" s="327">
        <f>SUM(D269)</f>
        <v>0</v>
      </c>
      <c r="E268" s="175" t="e">
        <f t="shared" si="43"/>
        <v>#DIV/0!</v>
      </c>
    </row>
    <row r="269" spans="1:5" s="32" customFormat="1" hidden="1" x14ac:dyDescent="0.25">
      <c r="A269" s="308">
        <v>451</v>
      </c>
      <c r="B269" s="309" t="s">
        <v>184</v>
      </c>
      <c r="C269" s="175"/>
      <c r="D269" s="319">
        <f>SUM(D270)</f>
        <v>0</v>
      </c>
      <c r="E269" s="175"/>
    </row>
    <row r="270" spans="1:5" s="32" customFormat="1" hidden="1" x14ac:dyDescent="0.25">
      <c r="A270" s="311">
        <v>4511</v>
      </c>
      <c r="B270" s="312" t="s">
        <v>184</v>
      </c>
      <c r="C270" s="181"/>
      <c r="D270" s="325"/>
      <c r="E270" s="175"/>
    </row>
    <row r="271" spans="1:5" s="32" customFormat="1" x14ac:dyDescent="0.25">
      <c r="A271" s="166" t="s">
        <v>209</v>
      </c>
      <c r="B271" s="166" t="s">
        <v>34</v>
      </c>
      <c r="C271" s="324">
        <f t="shared" ref="C271:D271" si="45">SUM(C272)</f>
        <v>0</v>
      </c>
      <c r="D271" s="324">
        <f t="shared" si="45"/>
        <v>0</v>
      </c>
      <c r="E271" s="184" t="e">
        <f>(D271/C271)*100</f>
        <v>#DIV/0!</v>
      </c>
    </row>
    <row r="272" spans="1:5" s="32" customFormat="1" x14ac:dyDescent="0.25">
      <c r="A272" s="176">
        <v>4</v>
      </c>
      <c r="B272" s="192" t="s">
        <v>13</v>
      </c>
      <c r="C272" s="319">
        <f t="shared" ref="C272:D272" si="46">SUM(C273)</f>
        <v>0</v>
      </c>
      <c r="D272" s="319">
        <f t="shared" si="46"/>
        <v>0</v>
      </c>
      <c r="E272" s="175" t="e">
        <f>(D272/C272)*100</f>
        <v>#DIV/0!</v>
      </c>
    </row>
    <row r="273" spans="1:5" s="32" customFormat="1" x14ac:dyDescent="0.25">
      <c r="A273" s="170">
        <v>42</v>
      </c>
      <c r="B273" s="171" t="s">
        <v>14</v>
      </c>
      <c r="C273" s="327"/>
      <c r="D273" s="327">
        <f>SUM(D274)</f>
        <v>0</v>
      </c>
      <c r="E273" s="175" t="e">
        <f>(D273/C273)*100</f>
        <v>#DIV/0!</v>
      </c>
    </row>
    <row r="274" spans="1:5" s="32" customFormat="1" x14ac:dyDescent="0.25">
      <c r="A274" s="177">
        <v>424</v>
      </c>
      <c r="B274" s="169" t="s">
        <v>203</v>
      </c>
      <c r="C274" s="175"/>
      <c r="D274" s="319">
        <f>SUM(D275)</f>
        <v>0</v>
      </c>
      <c r="E274" s="175"/>
    </row>
    <row r="275" spans="1:5" x14ac:dyDescent="0.25">
      <c r="A275" s="285">
        <v>4241</v>
      </c>
      <c r="B275" s="286" t="s">
        <v>150</v>
      </c>
      <c r="C275" s="181"/>
      <c r="D275" s="325"/>
      <c r="E275" s="175"/>
    </row>
    <row r="276" spans="1:5" ht="31.5" x14ac:dyDescent="0.25">
      <c r="A276" s="166" t="s">
        <v>296</v>
      </c>
      <c r="B276" s="293" t="s">
        <v>200</v>
      </c>
      <c r="C276" s="328">
        <f>SUM(C277)</f>
        <v>102</v>
      </c>
      <c r="D276" s="328">
        <f t="shared" ref="D276" si="47">SUM(D278)</f>
        <v>0</v>
      </c>
      <c r="E276" s="184">
        <f t="shared" ref="E276:E278" si="48">(D276/C276)*100</f>
        <v>0</v>
      </c>
    </row>
    <row r="277" spans="1:5" x14ac:dyDescent="0.25">
      <c r="A277" s="176">
        <v>4</v>
      </c>
      <c r="B277" s="192" t="s">
        <v>13</v>
      </c>
      <c r="C277" s="319">
        <f t="shared" ref="C277:D277" si="49">SUM(C278)</f>
        <v>102</v>
      </c>
      <c r="D277" s="319">
        <f t="shared" si="49"/>
        <v>0</v>
      </c>
      <c r="E277" s="175">
        <f t="shared" si="48"/>
        <v>0</v>
      </c>
    </row>
    <row r="278" spans="1:5" x14ac:dyDescent="0.25">
      <c r="A278" s="170">
        <v>42</v>
      </c>
      <c r="B278" s="171" t="s">
        <v>14</v>
      </c>
      <c r="C278" s="327">
        <v>102</v>
      </c>
      <c r="D278" s="327">
        <f>SUM(D279)</f>
        <v>0</v>
      </c>
      <c r="E278" s="175">
        <f t="shared" si="48"/>
        <v>0</v>
      </c>
    </row>
    <row r="279" spans="1:5" x14ac:dyDescent="0.25">
      <c r="A279" s="170">
        <v>422</v>
      </c>
      <c r="B279" s="171" t="s">
        <v>40</v>
      </c>
      <c r="C279" s="175"/>
      <c r="D279" s="319">
        <f>SUM(D280)</f>
        <v>0</v>
      </c>
      <c r="E279" s="175"/>
    </row>
    <row r="280" spans="1:5" x14ac:dyDescent="0.25">
      <c r="A280" s="179">
        <v>4227</v>
      </c>
      <c r="B280" s="180" t="s">
        <v>205</v>
      </c>
      <c r="C280" s="181"/>
      <c r="D280" s="325"/>
      <c r="E280" s="175"/>
    </row>
    <row r="281" spans="1:5" x14ac:dyDescent="0.25">
      <c r="A281" s="419"/>
      <c r="B281" s="420"/>
      <c r="C281" s="423"/>
      <c r="D281" s="421"/>
      <c r="E281" s="424"/>
    </row>
    <row r="282" spans="1:5" x14ac:dyDescent="0.25">
      <c r="A282" s="35" t="s">
        <v>312</v>
      </c>
      <c r="C282" s="35" t="s">
        <v>300</v>
      </c>
    </row>
    <row r="283" spans="1:5" x14ac:dyDescent="0.25">
      <c r="A283" s="35" t="s">
        <v>313</v>
      </c>
      <c r="C283" s="35" t="s">
        <v>301</v>
      </c>
    </row>
    <row r="287" spans="1:5" x14ac:dyDescent="0.25">
      <c r="A287" s="35" t="s">
        <v>314</v>
      </c>
    </row>
    <row r="288" spans="1:5" x14ac:dyDescent="0.25">
      <c r="A288" s="35" t="s">
        <v>315</v>
      </c>
    </row>
    <row r="290" spans="1:1" x14ac:dyDescent="0.25">
      <c r="A290" s="35" t="s">
        <v>310</v>
      </c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Račun P i R po ek.klas.</vt:lpstr>
      <vt:lpstr>Račun P i R po IF</vt:lpstr>
      <vt:lpstr>Rashodi -funkcijska klas.</vt:lpstr>
      <vt:lpstr>Račun financiranja po ek.klas.</vt:lpstr>
      <vt:lpstr>Račun financiranja po IF</vt:lpstr>
      <vt:lpstr>Posebni dio</vt:lpstr>
      <vt:lpstr>'Posebni dio'!Podrucje_ispisa</vt:lpstr>
      <vt:lpstr>'Račun P i R po ek.klas.'!Podrucje_ispisa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Biserka Konig</cp:lastModifiedBy>
  <cp:lastPrinted>2026-07-21T08:23:36Z</cp:lastPrinted>
  <dcterms:created xsi:type="dcterms:W3CDTF">2022-08-26T07:26:16Z</dcterms:created>
  <dcterms:modified xsi:type="dcterms:W3CDTF">2026-07-21T08:26:29Z</dcterms:modified>
</cp:coreProperties>
</file>