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iser\Desktop\FIN-IZVJEŠTAJI 2025\FI 30.6.2025\"/>
    </mc:Choice>
  </mc:AlternateContent>
  <xr:revisionPtr revIDLastSave="0" documentId="13_ncr:1_{2C9788C8-26EF-48EE-A503-FCDB64F67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Račun P i R po ek.klas." sheetId="7" r:id="rId2"/>
    <sheet name="Račun P i R po IF" sheetId="14" r:id="rId3"/>
    <sheet name="Rashodi -funkcijska klas." sheetId="9" r:id="rId4"/>
    <sheet name="Račun financiranja po ek.klas." sheetId="11" r:id="rId5"/>
    <sheet name="Račun financiranja po IF" sheetId="15" r:id="rId6"/>
    <sheet name="Posebni dio" sheetId="3" r:id="rId7"/>
  </sheets>
  <definedNames>
    <definedName name="_xlnm.Print_Area" localSheetId="6">'Posebni dio'!$A$1:$D$259</definedName>
    <definedName name="_xlnm.Print_Area" localSheetId="1">'Račun P i R po ek.klas.'!$A$1:$G$112</definedName>
    <definedName name="_xlnm.Print_Area" localSheetId="0">Sažetak!$A$1:$J$29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5" i="3" l="1"/>
  <c r="D182" i="3"/>
  <c r="D248" i="3"/>
  <c r="D253" i="3"/>
  <c r="D163" i="3"/>
  <c r="D130" i="3"/>
  <c r="G97" i="7"/>
  <c r="C54" i="3"/>
  <c r="D58" i="3"/>
  <c r="D56" i="3" s="1"/>
  <c r="D55" i="3" s="1"/>
  <c r="E44" i="14"/>
  <c r="D44" i="14"/>
  <c r="F31" i="14"/>
  <c r="E31" i="14"/>
  <c r="D31" i="14"/>
  <c r="F25" i="14"/>
  <c r="E25" i="14"/>
  <c r="D25" i="14"/>
  <c r="H32" i="14"/>
  <c r="G32" i="14"/>
  <c r="F12" i="14"/>
  <c r="E12" i="14"/>
  <c r="D12" i="14"/>
  <c r="F7" i="14"/>
  <c r="E7" i="14"/>
  <c r="D7" i="14"/>
  <c r="H13" i="14"/>
  <c r="G13" i="14"/>
  <c r="E11" i="3"/>
  <c r="H40" i="14"/>
  <c r="G40" i="14"/>
  <c r="G39" i="14"/>
  <c r="H39" i="14"/>
  <c r="L29" i="1"/>
  <c r="L27" i="1"/>
  <c r="K27" i="1"/>
  <c r="H87" i="7"/>
  <c r="H86" i="7"/>
  <c r="H85" i="7"/>
  <c r="H84" i="7"/>
  <c r="H24" i="7"/>
  <c r="F41" i="14"/>
  <c r="F45" i="14"/>
  <c r="D232" i="3"/>
  <c r="D273" i="3"/>
  <c r="D272" i="3" s="1"/>
  <c r="C271" i="3"/>
  <c r="C270" i="3"/>
  <c r="D199" i="3"/>
  <c r="D75" i="3"/>
  <c r="D65" i="3"/>
  <c r="D7" i="3"/>
  <c r="F39" i="7"/>
  <c r="F38" i="7" s="1"/>
  <c r="D38" i="14"/>
  <c r="D28" i="14"/>
  <c r="D35" i="14"/>
  <c r="E16" i="3"/>
  <c r="C7" i="3"/>
  <c r="E15" i="3"/>
  <c r="E14" i="3"/>
  <c r="D135" i="3"/>
  <c r="D137" i="3"/>
  <c r="D100" i="3"/>
  <c r="D224" i="3"/>
  <c r="D223" i="3" s="1"/>
  <c r="D222" i="3" s="1"/>
  <c r="D221" i="3" s="1"/>
  <c r="D213" i="3"/>
  <c r="G52" i="7"/>
  <c r="D263" i="3"/>
  <c r="D262" i="3" s="1"/>
  <c r="C261" i="3"/>
  <c r="C260" i="3" s="1"/>
  <c r="D112" i="3"/>
  <c r="D111" i="3" s="1"/>
  <c r="C110" i="3"/>
  <c r="C109" i="3" s="1"/>
  <c r="E39" i="7"/>
  <c r="H27" i="14"/>
  <c r="H26" i="14"/>
  <c r="G27" i="14"/>
  <c r="G26" i="14"/>
  <c r="E14" i="7"/>
  <c r="G90" i="7"/>
  <c r="F35" i="14"/>
  <c r="F28" i="14"/>
  <c r="D243" i="3"/>
  <c r="D158" i="3"/>
  <c r="D154" i="3"/>
  <c r="C86" i="3"/>
  <c r="C85" i="3" s="1"/>
  <c r="D107" i="3"/>
  <c r="D106" i="3" s="1"/>
  <c r="E106" i="3" s="1"/>
  <c r="D78" i="3"/>
  <c r="D258" i="3"/>
  <c r="D257" i="3" s="1"/>
  <c r="E257" i="3" s="1"/>
  <c r="D255" i="3"/>
  <c r="D268" i="3"/>
  <c r="D267" i="3" s="1"/>
  <c r="D266" i="3" s="1"/>
  <c r="C266" i="3"/>
  <c r="C265" i="3" s="1"/>
  <c r="D189" i="3"/>
  <c r="D176" i="3"/>
  <c r="D168" i="3"/>
  <c r="D167" i="3" s="1"/>
  <c r="E167" i="3" s="1"/>
  <c r="D120" i="3"/>
  <c r="D104" i="3"/>
  <c r="D103" i="3" s="1"/>
  <c r="E103" i="3" s="1"/>
  <c r="D96" i="3"/>
  <c r="D93" i="3"/>
  <c r="D69" i="3"/>
  <c r="D61" i="3"/>
  <c r="D219" i="3"/>
  <c r="D218" i="3" s="1"/>
  <c r="E218" i="3" s="1"/>
  <c r="D216" i="3"/>
  <c r="D45" i="14"/>
  <c r="F15" i="14"/>
  <c r="F19" i="14"/>
  <c r="E19" i="14"/>
  <c r="D19" i="14"/>
  <c r="F17" i="14"/>
  <c r="E17" i="14"/>
  <c r="D17" i="14"/>
  <c r="E15" i="14"/>
  <c r="D15" i="14"/>
  <c r="G9" i="14"/>
  <c r="G8" i="14"/>
  <c r="F10" i="14"/>
  <c r="E10" i="14"/>
  <c r="D10" i="14"/>
  <c r="H15" i="7"/>
  <c r="H12" i="7"/>
  <c r="H35" i="7"/>
  <c r="H105" i="7"/>
  <c r="H104" i="7"/>
  <c r="H103" i="7"/>
  <c r="H92" i="7"/>
  <c r="F6" i="7"/>
  <c r="H31" i="7"/>
  <c r="G30" i="7"/>
  <c r="E30" i="7"/>
  <c r="H30" i="7" s="1"/>
  <c r="G29" i="7"/>
  <c r="I29" i="7" s="1"/>
  <c r="E29" i="7"/>
  <c r="H29" i="7" s="1"/>
  <c r="G22" i="7"/>
  <c r="E22" i="7"/>
  <c r="G10" i="7"/>
  <c r="E10" i="7"/>
  <c r="H9" i="14"/>
  <c r="H8" i="14"/>
  <c r="C222" i="3"/>
  <c r="C221" i="3" s="1"/>
  <c r="C140" i="3"/>
  <c r="C81" i="3"/>
  <c r="C80" i="3" s="1"/>
  <c r="D83" i="3"/>
  <c r="D82" i="3" s="1"/>
  <c r="E82" i="3" s="1"/>
  <c r="F46" i="7"/>
  <c r="F38" i="14"/>
  <c r="E38" i="14"/>
  <c r="D252" i="3" l="1"/>
  <c r="E223" i="3"/>
  <c r="F44" i="14"/>
  <c r="F46" i="14"/>
  <c r="E55" i="3"/>
  <c r="E272" i="3"/>
  <c r="D271" i="3"/>
  <c r="E271" i="3" s="1"/>
  <c r="D270" i="3"/>
  <c r="E270" i="3" s="1"/>
  <c r="D60" i="3"/>
  <c r="E7" i="3"/>
  <c r="E13" i="3"/>
  <c r="E12" i="3"/>
  <c r="E10" i="3"/>
  <c r="E9" i="3"/>
  <c r="E8" i="3"/>
  <c r="D134" i="3"/>
  <c r="H45" i="14"/>
  <c r="D261" i="3"/>
  <c r="E261" i="3" s="1"/>
  <c r="D260" i="3"/>
  <c r="E260" i="3" s="1"/>
  <c r="E262" i="3"/>
  <c r="D109" i="3"/>
  <c r="E109" i="3" s="1"/>
  <c r="D110" i="3"/>
  <c r="E110" i="3" s="1"/>
  <c r="E111" i="3"/>
  <c r="G45" i="14"/>
  <c r="D46" i="14"/>
  <c r="D21" i="14"/>
  <c r="D23" i="14" s="1"/>
  <c r="F21" i="14"/>
  <c r="F23" i="14" s="1"/>
  <c r="E266" i="3"/>
  <c r="D265" i="3"/>
  <c r="E265" i="3" s="1"/>
  <c r="E267" i="3"/>
  <c r="D212" i="3"/>
  <c r="D211" i="3" s="1"/>
  <c r="E222" i="3"/>
  <c r="E221" i="3"/>
  <c r="D81" i="3"/>
  <c r="F6" i="9"/>
  <c r="E6" i="9"/>
  <c r="H43" i="14" l="1"/>
  <c r="G43" i="14"/>
  <c r="H42" i="14"/>
  <c r="G42" i="14"/>
  <c r="E41" i="14"/>
  <c r="D41" i="14"/>
  <c r="H38" i="14"/>
  <c r="H37" i="14"/>
  <c r="G37" i="14"/>
  <c r="H36" i="14"/>
  <c r="G36" i="14"/>
  <c r="E35" i="14"/>
  <c r="H34" i="14"/>
  <c r="G34" i="14"/>
  <c r="H33" i="14"/>
  <c r="G33" i="14"/>
  <c r="H31" i="14"/>
  <c r="H30" i="14"/>
  <c r="G30" i="14"/>
  <c r="H29" i="14"/>
  <c r="G29" i="14"/>
  <c r="E28" i="14"/>
  <c r="G23" i="14"/>
  <c r="H22" i="14"/>
  <c r="G22" i="14"/>
  <c r="H20" i="14"/>
  <c r="G20" i="14"/>
  <c r="H18" i="14"/>
  <c r="G18" i="14"/>
  <c r="H16" i="14"/>
  <c r="G16" i="14"/>
  <c r="H14" i="14"/>
  <c r="G14" i="14"/>
  <c r="H11" i="14"/>
  <c r="G11" i="14"/>
  <c r="E21" i="14" l="1"/>
  <c r="E23" i="14" s="1"/>
  <c r="H23" i="14" s="1"/>
  <c r="H25" i="14"/>
  <c r="H15" i="14"/>
  <c r="H17" i="14"/>
  <c r="H41" i="14"/>
  <c r="H19" i="14"/>
  <c r="H12" i="14"/>
  <c r="G35" i="14"/>
  <c r="G41" i="14"/>
  <c r="H7" i="14"/>
  <c r="G17" i="14"/>
  <c r="H35" i="14"/>
  <c r="H10" i="14"/>
  <c r="G15" i="14"/>
  <c r="G25" i="14"/>
  <c r="G31" i="14"/>
  <c r="H28" i="14"/>
  <c r="E46" i="14"/>
  <c r="G10" i="14"/>
  <c r="G19" i="14"/>
  <c r="G12" i="14"/>
  <c r="G38" i="14"/>
  <c r="G7" i="14"/>
  <c r="G28" i="14"/>
  <c r="H21" i="14" l="1"/>
  <c r="G21" i="14"/>
  <c r="H46" i="14"/>
  <c r="G46" i="14"/>
  <c r="H44" i="14"/>
  <c r="G44" i="14"/>
  <c r="D180" i="3" l="1"/>
  <c r="C174" i="3"/>
  <c r="C173" i="3" s="1"/>
  <c r="C133" i="3"/>
  <c r="C132" i="3" s="1"/>
  <c r="C227" i="3"/>
  <c r="D173" i="3" l="1"/>
  <c r="E173" i="3" s="1"/>
  <c r="D174" i="3"/>
  <c r="E174" i="3" s="1"/>
  <c r="E175" i="3"/>
  <c r="D132" i="3"/>
  <c r="E132" i="3" s="1"/>
  <c r="D133" i="3"/>
  <c r="E133" i="3" s="1"/>
  <c r="E134" i="3"/>
  <c r="D236" i="3"/>
  <c r="D235" i="3" s="1"/>
  <c r="C234" i="3"/>
  <c r="D202" i="3"/>
  <c r="D198" i="3" s="1"/>
  <c r="C197" i="3"/>
  <c r="C196" i="3" s="1"/>
  <c r="D234" i="3" l="1"/>
  <c r="E234" i="3" s="1"/>
  <c r="E235" i="3"/>
  <c r="D196" i="3"/>
  <c r="E196" i="3" s="1"/>
  <c r="D197" i="3"/>
  <c r="E197" i="3" s="1"/>
  <c r="E198" i="3"/>
  <c r="D247" i="3"/>
  <c r="C246" i="3"/>
  <c r="C245" i="3" s="1"/>
  <c r="D245" i="3" l="1"/>
  <c r="E245" i="3" s="1"/>
  <c r="D246" i="3"/>
  <c r="E246" i="3" s="1"/>
  <c r="E247" i="3"/>
  <c r="C211" i="3"/>
  <c r="C251" i="3"/>
  <c r="H106" i="7" l="1"/>
  <c r="E101" i="7" l="1"/>
  <c r="E90" i="7" l="1"/>
  <c r="E63" i="7"/>
  <c r="E26" i="7"/>
  <c r="E34" i="7"/>
  <c r="E33" i="7" s="1"/>
  <c r="G101" i="7" l="1"/>
  <c r="H98" i="7"/>
  <c r="G96" i="7"/>
  <c r="I96" i="7" s="1"/>
  <c r="E96" i="7"/>
  <c r="G70" i="7"/>
  <c r="G58" i="7"/>
  <c r="G63" i="7"/>
  <c r="H97" i="7" l="1"/>
  <c r="H96" i="7"/>
  <c r="G14" i="7"/>
  <c r="E13" i="7"/>
  <c r="G26" i="7"/>
  <c r="G34" i="7"/>
  <c r="D207" i="3"/>
  <c r="D206" i="3" s="1"/>
  <c r="D205" i="3" s="1"/>
  <c r="D187" i="3"/>
  <c r="D171" i="3"/>
  <c r="D170" i="3" s="1"/>
  <c r="E170" i="3" s="1"/>
  <c r="D151" i="3"/>
  <c r="D148" i="3"/>
  <c r="D146" i="3"/>
  <c r="D142" i="3"/>
  <c r="D229" i="3"/>
  <c r="D228" i="3" s="1"/>
  <c r="C205" i="3"/>
  <c r="C185" i="3"/>
  <c r="C115" i="3"/>
  <c r="D150" i="3" l="1"/>
  <c r="G33" i="7"/>
  <c r="I33" i="7" s="1"/>
  <c r="H34" i="7"/>
  <c r="G13" i="7"/>
  <c r="I13" i="7" s="1"/>
  <c r="H14" i="7"/>
  <c r="H13" i="7"/>
  <c r="D92" i="3"/>
  <c r="D141" i="3"/>
  <c r="E141" i="3" s="1"/>
  <c r="E206" i="3"/>
  <c r="D193" i="3"/>
  <c r="C184" i="3"/>
  <c r="D117" i="3"/>
  <c r="D88" i="3"/>
  <c r="C53" i="3"/>
  <c r="D77" i="3"/>
  <c r="C20" i="3"/>
  <c r="C19" i="3" s="1"/>
  <c r="C18" i="3" s="1"/>
  <c r="E77" i="3" l="1"/>
  <c r="D54" i="3"/>
  <c r="H33" i="7"/>
  <c r="G32" i="7"/>
  <c r="D186" i="3"/>
  <c r="D185" i="3" s="1"/>
  <c r="D80" i="3"/>
  <c r="E80" i="3" s="1"/>
  <c r="E81" i="3"/>
  <c r="D140" i="3"/>
  <c r="E205" i="3"/>
  <c r="E60" i="3"/>
  <c r="D49" i="3"/>
  <c r="D48" i="3" s="1"/>
  <c r="E48" i="3" s="1"/>
  <c r="D42" i="3"/>
  <c r="D32" i="3"/>
  <c r="D26" i="3"/>
  <c r="D22" i="3"/>
  <c r="D53" i="3" l="1"/>
  <c r="E53" i="3" s="1"/>
  <c r="E54" i="3"/>
  <c r="E186" i="3"/>
  <c r="D184" i="3"/>
  <c r="E184" i="3" s="1"/>
  <c r="E185" i="3"/>
  <c r="D21" i="3"/>
  <c r="D20" i="3" s="1"/>
  <c r="H91" i="7"/>
  <c r="G89" i="7"/>
  <c r="I89" i="7" s="1"/>
  <c r="E89" i="7"/>
  <c r="F99" i="7"/>
  <c r="F112" i="7" s="1"/>
  <c r="H108" i="7"/>
  <c r="G107" i="7"/>
  <c r="G100" i="7" s="1"/>
  <c r="E107" i="7"/>
  <c r="E32" i="7"/>
  <c r="F32" i="7"/>
  <c r="I32" i="7" s="1"/>
  <c r="H28" i="7"/>
  <c r="H89" i="7" l="1"/>
  <c r="H90" i="7"/>
  <c r="H107" i="7"/>
  <c r="E100" i="7"/>
  <c r="E21" i="3"/>
  <c r="L26" i="1"/>
  <c r="K26" i="1"/>
  <c r="L20" i="1"/>
  <c r="L19" i="1"/>
  <c r="K20" i="1"/>
  <c r="L9" i="1"/>
  <c r="L10" i="1"/>
  <c r="L12" i="1"/>
  <c r="L13" i="1"/>
  <c r="K19" i="1"/>
  <c r="K12" i="1"/>
  <c r="K13" i="1"/>
  <c r="K9" i="1"/>
  <c r="K10" i="1"/>
  <c r="H111" i="7" l="1"/>
  <c r="H65" i="7"/>
  <c r="E58" i="7"/>
  <c r="H40" i="7"/>
  <c r="G39" i="7"/>
  <c r="H39" i="7" s="1"/>
  <c r="E38" i="7"/>
  <c r="E37" i="7" s="1"/>
  <c r="F37" i="7"/>
  <c r="F42" i="7" s="1"/>
  <c r="G110" i="7"/>
  <c r="G109" i="7" s="1"/>
  <c r="E110" i="7"/>
  <c r="E109" i="7" s="1"/>
  <c r="E99" i="7" s="1"/>
  <c r="H81" i="7"/>
  <c r="H75" i="7"/>
  <c r="H76" i="7"/>
  <c r="H77" i="7"/>
  <c r="H73" i="7"/>
  <c r="H68" i="7"/>
  <c r="H69" i="7"/>
  <c r="H61" i="7"/>
  <c r="H62" i="7"/>
  <c r="H50" i="7"/>
  <c r="H51" i="7"/>
  <c r="H53" i="7"/>
  <c r="G94" i="7"/>
  <c r="G93" i="7" s="1"/>
  <c r="I93" i="7" s="1"/>
  <c r="E94" i="7"/>
  <c r="E93" i="7" s="1"/>
  <c r="G82" i="7"/>
  <c r="E82" i="7"/>
  <c r="G80" i="7"/>
  <c r="E80" i="7"/>
  <c r="E70" i="7"/>
  <c r="G54" i="7"/>
  <c r="G48" i="7"/>
  <c r="E54" i="7"/>
  <c r="E52" i="7"/>
  <c r="E48" i="7"/>
  <c r="H109" i="7" l="1"/>
  <c r="I109" i="7"/>
  <c r="G99" i="7"/>
  <c r="I99" i="7" s="1"/>
  <c r="G47" i="7"/>
  <c r="H110" i="7"/>
  <c r="H80" i="7"/>
  <c r="H52" i="7"/>
  <c r="G38" i="7"/>
  <c r="G57" i="7"/>
  <c r="E47" i="7"/>
  <c r="F7" i="11"/>
  <c r="H9" i="7"/>
  <c r="H11" i="7"/>
  <c r="H18" i="7"/>
  <c r="H21" i="7"/>
  <c r="H23" i="7"/>
  <c r="H27" i="7"/>
  <c r="G37" i="7" l="1"/>
  <c r="I37" i="7" s="1"/>
  <c r="I38" i="7"/>
  <c r="G46" i="7"/>
  <c r="G112" i="7" s="1"/>
  <c r="H32" i="7"/>
  <c r="H37" i="7"/>
  <c r="H38" i="7"/>
  <c r="F16" i="11"/>
  <c r="G14" i="11"/>
  <c r="G13" i="11" s="1"/>
  <c r="E14" i="11"/>
  <c r="H14" i="11" s="1"/>
  <c r="F12" i="11"/>
  <c r="H10" i="11"/>
  <c r="H15" i="11"/>
  <c r="G9" i="11"/>
  <c r="E9" i="11"/>
  <c r="E8" i="11" s="1"/>
  <c r="E7" i="11" s="1"/>
  <c r="F8" i="9"/>
  <c r="F9" i="9"/>
  <c r="E8" i="9"/>
  <c r="E9" i="9"/>
  <c r="C7" i="9"/>
  <c r="D7" i="9"/>
  <c r="B7" i="9"/>
  <c r="H49" i="7"/>
  <c r="H55" i="7"/>
  <c r="H56" i="7"/>
  <c r="H59" i="7"/>
  <c r="H60" i="7"/>
  <c r="H64" i="7"/>
  <c r="H66" i="7"/>
  <c r="H67" i="7"/>
  <c r="F7" i="9" l="1"/>
  <c r="G12" i="11"/>
  <c r="G16" i="11" s="1"/>
  <c r="I13" i="11"/>
  <c r="E13" i="11"/>
  <c r="H13" i="11" s="1"/>
  <c r="E12" i="11"/>
  <c r="E16" i="11" s="1"/>
  <c r="G8" i="11"/>
  <c r="G7" i="11" s="1"/>
  <c r="H9" i="11"/>
  <c r="E7" i="9"/>
  <c r="D241" i="3"/>
  <c r="D240" i="3" s="1"/>
  <c r="C250" i="3"/>
  <c r="C239" i="3"/>
  <c r="C238" i="3" s="1"/>
  <c r="C226" i="3"/>
  <c r="C210" i="3"/>
  <c r="D125" i="3"/>
  <c r="D116" i="3" s="1"/>
  <c r="C209" i="3" l="1"/>
  <c r="D115" i="3"/>
  <c r="E116" i="3"/>
  <c r="I8" i="11"/>
  <c r="H8" i="11"/>
  <c r="D251" i="3"/>
  <c r="H70" i="7"/>
  <c r="D87" i="3"/>
  <c r="D86" i="3" s="1"/>
  <c r="H82" i="7"/>
  <c r="H74" i="7"/>
  <c r="H88" i="7"/>
  <c r="H48" i="7"/>
  <c r="H83" i="7"/>
  <c r="H102" i="7"/>
  <c r="H78" i="7"/>
  <c r="H95" i="7"/>
  <c r="H72" i="7"/>
  <c r="H71" i="7"/>
  <c r="H79" i="7"/>
  <c r="E17" i="7"/>
  <c r="E16" i="7" s="1"/>
  <c r="E87" i="3" l="1"/>
  <c r="D238" i="3"/>
  <c r="E240" i="3"/>
  <c r="E57" i="7"/>
  <c r="D239" i="3"/>
  <c r="E239" i="3" s="1"/>
  <c r="E212" i="3"/>
  <c r="D210" i="3"/>
  <c r="E252" i="3"/>
  <c r="E251" i="3"/>
  <c r="E20" i="7"/>
  <c r="H54" i="7"/>
  <c r="H63" i="7"/>
  <c r="H101" i="7"/>
  <c r="H58" i="7"/>
  <c r="H149" i="3"/>
  <c r="I149" i="3"/>
  <c r="J70" i="3"/>
  <c r="D226" i="3" l="1"/>
  <c r="E226" i="3" s="1"/>
  <c r="E238" i="3"/>
  <c r="E46" i="7"/>
  <c r="E112" i="7" s="1"/>
  <c r="E228" i="3"/>
  <c r="D227" i="3"/>
  <c r="E227" i="3" s="1"/>
  <c r="D250" i="3"/>
  <c r="D209" i="3" s="1"/>
  <c r="E211" i="3"/>
  <c r="E210" i="3"/>
  <c r="I47" i="7"/>
  <c r="H47" i="7"/>
  <c r="I57" i="7"/>
  <c r="H57" i="7"/>
  <c r="H100" i="7"/>
  <c r="I100" i="7"/>
  <c r="I16" i="11" l="1"/>
  <c r="H16" i="11"/>
  <c r="H10" i="7"/>
  <c r="G20" i="7"/>
  <c r="H20" i="7" s="1"/>
  <c r="G17" i="7"/>
  <c r="H17" i="7" s="1"/>
  <c r="E150" i="3"/>
  <c r="F21" i="1"/>
  <c r="G21" i="1"/>
  <c r="E209" i="3" l="1"/>
  <c r="G19" i="7"/>
  <c r="I19" i="7" s="1"/>
  <c r="G16" i="7"/>
  <c r="J149" i="3"/>
  <c r="G25" i="7" l="1"/>
  <c r="H16" i="7"/>
  <c r="I16" i="7"/>
  <c r="I12" i="11"/>
  <c r="H12" i="11"/>
  <c r="L21" i="1" l="1"/>
  <c r="I25" i="7"/>
  <c r="C204" i="3" l="1"/>
  <c r="D204" i="3"/>
  <c r="E140" i="3"/>
  <c r="E8" i="7"/>
  <c r="J54" i="3"/>
  <c r="I54" i="3"/>
  <c r="H54" i="3"/>
  <c r="E7" i="7" l="1"/>
  <c r="E204" i="3"/>
  <c r="C139" i="3"/>
  <c r="D139" i="3"/>
  <c r="E250" i="3"/>
  <c r="F10" i="1"/>
  <c r="F27" i="1"/>
  <c r="G27" i="1"/>
  <c r="G10" i="1"/>
  <c r="E139" i="3" l="1"/>
  <c r="G13" i="1"/>
  <c r="I11" i="1"/>
  <c r="F13" i="1"/>
  <c r="G8" i="7" l="1"/>
  <c r="J11" i="1"/>
  <c r="L11" i="1" s="1"/>
  <c r="F12" i="1"/>
  <c r="F11" i="1" s="1"/>
  <c r="G12" i="1"/>
  <c r="G11" i="1" s="1"/>
  <c r="I8" i="1" l="1"/>
  <c r="H8" i="7"/>
  <c r="G7" i="7"/>
  <c r="G6" i="7" s="1"/>
  <c r="G9" i="1"/>
  <c r="G8" i="1" s="1"/>
  <c r="G14" i="1" s="1"/>
  <c r="G29" i="1" s="1"/>
  <c r="F9" i="1"/>
  <c r="F8" i="1" s="1"/>
  <c r="F14" i="1" s="1"/>
  <c r="F29" i="1" s="1"/>
  <c r="I7" i="7" l="1"/>
  <c r="H7" i="7"/>
  <c r="G42" i="7"/>
  <c r="I42" i="7" s="1"/>
  <c r="I14" i="1"/>
  <c r="I6" i="7" l="1"/>
  <c r="E25" i="7" l="1"/>
  <c r="H26" i="7"/>
  <c r="J8" i="1"/>
  <c r="J14" i="1" l="1"/>
  <c r="L8" i="1"/>
  <c r="H25" i="7"/>
  <c r="H11" i="1"/>
  <c r="K11" i="1" s="1"/>
  <c r="H99" i="7"/>
  <c r="L14" i="1" l="1"/>
  <c r="H22" i="7"/>
  <c r="E19" i="7"/>
  <c r="E6" i="7" s="1"/>
  <c r="E42" i="7" s="1"/>
  <c r="H8" i="1"/>
  <c r="H42" i="7" l="1"/>
  <c r="H19" i="7"/>
  <c r="H14" i="1"/>
  <c r="K8" i="1"/>
  <c r="K21" i="1"/>
  <c r="H6" i="7" l="1"/>
  <c r="K14" i="1"/>
  <c r="K29" i="1"/>
  <c r="D114" i="3"/>
  <c r="H93" i="7"/>
  <c r="H94" i="7"/>
  <c r="H46" i="7" l="1"/>
  <c r="E92" i="3" l="1"/>
  <c r="H112" i="7"/>
  <c r="E86" i="3" l="1"/>
  <c r="D85" i="3"/>
  <c r="C114" i="3"/>
  <c r="C52" i="3" s="1"/>
  <c r="C17" i="3" s="1"/>
  <c r="E115" i="3"/>
  <c r="D52" i="3" l="1"/>
  <c r="E85" i="3"/>
  <c r="J86" i="3"/>
  <c r="E114" i="3"/>
  <c r="E52" i="3" l="1"/>
  <c r="D19" i="3"/>
  <c r="D18" i="3" s="1"/>
  <c r="D17" i="3" s="1"/>
  <c r="E20" i="3"/>
  <c r="E19" i="3" l="1"/>
  <c r="I46" i="7"/>
  <c r="I112" i="7"/>
  <c r="G11" i="11"/>
  <c r="E17" i="3" l="1"/>
  <c r="E18" i="3"/>
  <c r="E11" i="11"/>
  <c r="H11" i="11" s="1"/>
  <c r="H7" i="11"/>
  <c r="F11" i="11" l="1"/>
  <c r="I11" i="11" s="1"/>
  <c r="I7" i="11"/>
</calcChain>
</file>

<file path=xl/sharedStrings.xml><?xml version="1.0" encoding="utf-8"?>
<sst xmlns="http://schemas.openxmlformats.org/spreadsheetml/2006/main" count="714" uniqueCount="311">
  <si>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</si>
  <si>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</si>
  <si>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</si>
  <si>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</si>
  <si>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</si>
  <si>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</si>
  <si>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</si>
  <si>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</si>
  <si>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</si>
  <si>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</si>
  <si>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</si>
  <si>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</si>
  <si>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</si>
  <si>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</si>
  <si>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</si>
  <si>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</si>
  <si>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</si>
  <si>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</si>
  <si>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</si>
  <si>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</si>
  <si>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</si>
  <si>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</si>
  <si>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</si>
  <si>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</si>
  <si>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</si>
  <si>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</si>
  <si>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</si>
  <si>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</si>
  <si>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</si>
  <si>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</si>
  <si>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</si>
  <si>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</si>
  <si>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</si>
  <si>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</si>
  <si>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</si>
  <si>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</si>
  <si>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</si>
  <si>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</si>
  <si>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</si>
  <si>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</si>
  <si>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</si>
  <si>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</si>
  <si>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</si>
  <si>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</si>
  <si>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</si>
  <si>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</si>
  <si>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</si>
  <si>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</si>
  <si>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</si>
  <si>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</si>
  <si>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</si>
  <si>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</si>
  <si>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</si>
  <si>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</si>
  <si>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</si>
  <si>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</si>
  <si>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</si>
  <si>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</si>
  <si>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</si>
  <si>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</si>
  <si>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</si>
  <si>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</si>
  <si>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</si>
  <si>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</si>
  <si>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</si>
  <si>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</si>
  <si>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</si>
  <si>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</si>
  <si>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</si>
  <si>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</si>
  <si>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</si>
  <si>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</si>
  <si>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</si>
  <si>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</si>
  <si>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</si>
  <si>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</si>
  <si>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</si>
  <si>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</si>
  <si>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</si>
  <si>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</si>
  <si>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</si>
  <si>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</si>
  <si>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</si>
  <si>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</si>
  <si>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</si>
  <si>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</si>
  <si>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</si>
  <si>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</si>
  <si>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</si>
  <si>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</si>
  <si>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</si>
  <si>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</si>
  <si>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</si>
  <si>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</si>
  <si>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</si>
  <si>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</si>
  <si>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</si>
  <si>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</si>
  <si>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</si>
  <si>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</si>
  <si>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</si>
  <si>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</si>
  <si>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</si>
  <si>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</si>
  <si>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</si>
  <si>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</si>
  <si>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</si>
  <si>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</si>
  <si>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</si>
  <si>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</si>
  <si>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</si>
  <si>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</si>
  <si>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</si>
  <si>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</si>
  <si>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</si>
  <si>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</si>
  <si>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</si>
  <si>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</si>
  <si>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</si>
  <si>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</si>
  <si>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</si>
  <si>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</si>
  <si>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</si>
  <si>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</si>
  <si>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</si>
  <si>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</t>
  </si>
  <si>
    <t>92</t>
  </si>
  <si>
    <t>922</t>
  </si>
  <si>
    <t>Višak/manjak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</si>
  <si>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</si>
  <si>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</si>
  <si>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</si>
  <si>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</si>
  <si>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</si>
  <si>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</si>
  <si>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</si>
  <si>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</si>
  <si>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</si>
  <si>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</si>
  <si>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</si>
  <si>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</si>
  <si>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</si>
  <si>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</si>
  <si>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</si>
  <si>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</si>
  <si>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</si>
  <si>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</si>
  <si>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</si>
  <si>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</si>
  <si>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</si>
  <si>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</si>
  <si>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</si>
  <si>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</si>
  <si>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</si>
  <si>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</si>
  <si>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</si>
  <si>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</si>
  <si>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</si>
  <si>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</si>
  <si>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>PRIHODI PO IZVORIMA FINANCIRANJA</t>
  </si>
  <si>
    <t>RASHODI PO IZVORIMA FINANCIRANJA</t>
  </si>
  <si>
    <t>SVEUKUPNO RASHODI</t>
  </si>
  <si>
    <t xml:space="preserve">Pomoći 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</si>
  <si>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</si>
  <si>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</si>
  <si>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</si>
  <si>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</si>
  <si>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</si>
  <si>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</si>
  <si>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</si>
  <si>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</si>
  <si>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</si>
  <si>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</si>
  <si>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</si>
  <si>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</si>
  <si>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</si>
  <si>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</si>
  <si>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</si>
  <si>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</si>
  <si>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</si>
  <si>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45</t>
  </si>
  <si>
    <t xml:space="preserve">Rashodi za dodatna ulaganja na nefinancijsko imovini </t>
  </si>
  <si>
    <t>451</t>
  </si>
  <si>
    <t>4511</t>
  </si>
  <si>
    <t>Dodatna ulaganja na građevinskim objektima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</si>
  <si>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</si>
  <si>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</si>
  <si>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</si>
  <si>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</si>
  <si>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P2003</t>
  </si>
  <si>
    <t>A200301</t>
  </si>
  <si>
    <t>OSNOVNOŠKOLSKO OBRAZOVANJE</t>
  </si>
  <si>
    <t>Djelatnost osnovnih škola-minimalni financijski standard</t>
  </si>
  <si>
    <t>Sitni inventar</t>
  </si>
  <si>
    <t>Premije osiguranja</t>
  </si>
  <si>
    <t>Članarine i norme</t>
  </si>
  <si>
    <t>Zatezne kamate</t>
  </si>
  <si>
    <t>A200302</t>
  </si>
  <si>
    <t>Djelatnost osnovnih škola-iznad zakonskog standarda</t>
  </si>
  <si>
    <t>Plaće (bruto)</t>
  </si>
  <si>
    <t>Prihodi od prodaje nefinancijske imovine i naknade s naslova osiguranja</t>
  </si>
  <si>
    <t>K200301</t>
  </si>
  <si>
    <t>Građenje, adaptacija i sanacija te opremanje školskih objekata</t>
  </si>
  <si>
    <t>Knjige, umjetnička djela i ostale izložbene vrijednosti</t>
  </si>
  <si>
    <t>Rashodi za dodatna ulaganja na nefinancijskoj imovini</t>
  </si>
  <si>
    <t>Uređaji, strojevi i oprema za ostale namjene</t>
  </si>
  <si>
    <t>IF 22</t>
  </si>
  <si>
    <t>IF 11</t>
  </si>
  <si>
    <t>IF 52</t>
  </si>
  <si>
    <t>IF 62</t>
  </si>
  <si>
    <t>PRIHODI OD PRODAJE ILI ZAMJENE NEFINANCIJSKE IMOVINE I NAKNADE S NASLOVA OSIGURANJA</t>
  </si>
  <si>
    <t>Izvor financiranja</t>
  </si>
  <si>
    <t xml:space="preserve">Tekuće donacije u naravi </t>
  </si>
  <si>
    <t>Tekuće donacije</t>
  </si>
  <si>
    <t>Ostali rashodi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</si>
  <si>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</si>
  <si>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</si>
  <si>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</si>
  <si>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</si>
  <si>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</si>
  <si>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</si>
  <si>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</si>
  <si>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</si>
  <si>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</si>
  <si>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Prihodi od prodaje nef.im., naknade s naslova osiguranja</t>
  </si>
  <si>
    <t>Troškovi sudskih postupaka</t>
  </si>
  <si>
    <t>Opći prihodi i primici-Grad iznad min.fin.standarda</t>
  </si>
  <si>
    <t>PRENESENI VIŠAK-Prihodi za posebne namjene</t>
  </si>
  <si>
    <t>PRENESENI VIŠAK-Donacije</t>
  </si>
  <si>
    <t>PRENESENI VIŠAK-Vlastiti prihodi</t>
  </si>
  <si>
    <t>PRENESENI VIŠAK-Pomoći</t>
  </si>
  <si>
    <t>62</t>
  </si>
  <si>
    <t>SVEUKUPNO RASHODI+ VIŠAK</t>
  </si>
  <si>
    <t>PRENESENI VIŠAK/MANJAK</t>
  </si>
  <si>
    <t>9222</t>
  </si>
  <si>
    <t>Manjak prihoda</t>
  </si>
  <si>
    <t>UKUPNI PRIHODI/+ VIŠAK/-MANJAK</t>
  </si>
  <si>
    <t>Brojčana oznaka/ Razred</t>
  </si>
  <si>
    <t>IF 12</t>
  </si>
  <si>
    <t>Opći prihodi i primici-ostalo</t>
  </si>
  <si>
    <t>Opći prihodi i primici-ostalo banka</t>
  </si>
  <si>
    <t>Vlastiti izvori-IZVRŠENJE KORIŠTENJA PRENESENOG REZULTATA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</si>
  <si>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</si>
  <si>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</si>
  <si>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</si>
  <si>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</si>
  <si>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</si>
  <si>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</si>
  <si>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</si>
  <si>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</si>
  <si>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</si>
  <si>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>UKUPNI PRIHODI + VIŠAK/-MANJAK PRIHODA</t>
  </si>
  <si>
    <t>Ostale naknade troškova zaposlenika</t>
  </si>
  <si>
    <t>VIŠAK/MANJAK + NETO FINANCIRANJE</t>
  </si>
  <si>
    <t>VIŠAK / MANJAK IZ PRETHODNIH GODINA KOJI SE RASPOREDO / POKRIO</t>
  </si>
  <si>
    <t>UKUPAN DONOS VIŠKA / MANJKA IZ PRETHODNE GODINE</t>
  </si>
  <si>
    <t>Opći prihodi i primici-Grad iznad mfs</t>
  </si>
  <si>
    <t>Opći prihodi i primici-prihodi od banke</t>
  </si>
  <si>
    <t>II.POSEBNI DIO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</si>
  <si>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</si>
  <si>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</si>
  <si>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</si>
  <si>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</si>
  <si>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</si>
  <si>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</si>
  <si>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</si>
  <si>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</si>
  <si>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</si>
  <si>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</si>
  <si>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</si>
  <si>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>OSNOVNA ŠKOLA "LJUDEVIT GAJ"KRAPINA</t>
  </si>
  <si>
    <t>IZVORI FINANCIRANJA UKUPNO</t>
  </si>
  <si>
    <t>Rezultat</t>
  </si>
  <si>
    <t>IF 9</t>
  </si>
  <si>
    <t>URBROJ: 2140-1-4-01-25-1</t>
  </si>
  <si>
    <t>Prihodi za decentralizirane funkcije-decentralizacija</t>
  </si>
  <si>
    <t>Prihodi za dec.funkcije-DEC</t>
  </si>
  <si>
    <t>Prihodi od prodaje nef.imovine, naknade s naslova osiguranja</t>
  </si>
  <si>
    <t xml:space="preserve"> SAŽETAK RAČUNA PRIHODA I RASHODA</t>
  </si>
  <si>
    <t xml:space="preserve">          SAŽETAK RAČUNA PRIHODA I RASHODA I RAČUNA FINANCIRANJA</t>
  </si>
  <si>
    <t>SAŽETAK RAČUNA FINANCIRANJA</t>
  </si>
  <si>
    <t>PRENESENI VIŠAK ILI PRENESENI MANJAK</t>
  </si>
  <si>
    <t>RAČUN PRIHODA I RASHODA</t>
  </si>
  <si>
    <r>
      <t xml:space="preserve"> IZVJEŠTAJ O PRIHODIMA I RASHODIMA PREMA EKONOMSKOJ KLASIFIKACIJI</t>
    </r>
    <r>
      <rPr>
        <b/>
        <sz val="12"/>
        <color rgb="FF002060"/>
        <rFont val="Calibri"/>
        <family val="2"/>
        <charset val="238"/>
        <scheme val="minor"/>
      </rPr>
      <t xml:space="preserve"> </t>
    </r>
  </si>
  <si>
    <t xml:space="preserve">IZVJEŠTAJ O PRIHODIMA I RASHODIMA PREMA IZVORIMA FINANCIRANJA </t>
  </si>
  <si>
    <t>IZVJEŠTAJ O RASHODIMA PREMA FUNKCIJSKOJ KLASIFIKACIJI</t>
  </si>
  <si>
    <t>RAČUN FINANCIRANJA</t>
  </si>
  <si>
    <t xml:space="preserve">IZVJEŠTAJ RAČUNA FINANCIRANJA PREMA EKONOMSKOJ KLASIFIKACIJI </t>
  </si>
  <si>
    <t xml:space="preserve"> IZVJEŠTAJ RAČUNA FINANCIRANJA PREMA IZVORIMA FINANCIRANJA</t>
  </si>
  <si>
    <t>IZVJEŠTAJ PO PROGRAMSKOJ KLASIFIKACIJI</t>
  </si>
  <si>
    <t>Višak prihoda koji se rasporedio</t>
  </si>
  <si>
    <t>Opći prihodi i primici-Prihodi za decentralizirane funkcije</t>
  </si>
  <si>
    <t>POLUGODIŠNJI  IZVJEŠTAJ O IZVRŠENJU FINANCIJSKOG PLANA OSNOVNE ŠKOLE LJUDEVIT GAJ KRAPINA ZA 2025.GODINU</t>
  </si>
  <si>
    <t>Ostvarenje/ izvršenje 
1.-6.2024.</t>
  </si>
  <si>
    <t>Izvorni plan/rebalans  2025.</t>
  </si>
  <si>
    <t>Ostvarenje/ izvršenje  
1.-6.2025.</t>
  </si>
  <si>
    <t>Izvorni plan/ rebalans  2025.</t>
  </si>
  <si>
    <t>Opći prihodi i primici-Grad iznad MFS</t>
  </si>
  <si>
    <t>69</t>
  </si>
  <si>
    <t>IF 41</t>
  </si>
  <si>
    <t>IF 32</t>
  </si>
  <si>
    <t>IF 47</t>
  </si>
  <si>
    <t>IF 53</t>
  </si>
  <si>
    <t>IF 72</t>
  </si>
  <si>
    <t>Prihodi za decentralizirane funkcije</t>
  </si>
  <si>
    <t>IF 49</t>
  </si>
  <si>
    <r>
      <t xml:space="preserve">PRIJENOS </t>
    </r>
    <r>
      <rPr>
        <b/>
        <sz val="12"/>
        <rFont val="Calibri"/>
        <family val="2"/>
        <charset val="238"/>
        <scheme val="minor"/>
      </rPr>
      <t>VIŠKA</t>
    </r>
    <r>
      <rPr>
        <b/>
        <sz val="12"/>
        <rFont val="Calibri"/>
        <family val="2"/>
        <scheme val="minor"/>
      </rPr>
      <t>/</t>
    </r>
    <r>
      <rPr>
        <b/>
        <u/>
        <sz val="12"/>
        <color rgb="FFFF0000"/>
        <rFont val="Calibri"/>
        <family val="2"/>
        <charset val="238"/>
        <scheme val="minor"/>
      </rPr>
      <t>MANJKA</t>
    </r>
    <r>
      <rPr>
        <b/>
        <sz val="12"/>
        <rFont val="Calibri"/>
        <family val="2"/>
        <scheme val="minor"/>
      </rPr>
      <t xml:space="preserve"> U SLJEDEĆE RAZDOBLJE/GODINU</t>
    </r>
  </si>
  <si>
    <t>KLASA: 400-02/25-01/6</t>
  </si>
  <si>
    <t>U Krapini, 24.07.2025.</t>
  </si>
  <si>
    <t>Predsjednik Školskog odbora</t>
  </si>
  <si>
    <t>Ivan Zubić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</si>
</sst>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_ ;\-#,##0\ "/>
  </numFmts>
  <fonts count="7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8" tint="0.5999938962981048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30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0" fontId="23" fillId="0" borderId="0" xfId="0" applyFont="1"/>
    <xf numFmtId="0" fontId="24" fillId="3" borderId="0" xfId="0" applyFont="1" applyFill="1"/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/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13" xfId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7" fillId="3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9" fillId="0" borderId="0" xfId="0" applyFont="1"/>
    <xf numFmtId="0" fontId="24" fillId="0" borderId="0" xfId="0" applyFont="1"/>
    <xf numFmtId="0" fontId="8" fillId="6" borderId="13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40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164" fontId="42" fillId="7" borderId="8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3" fontId="42" fillId="7" borderId="8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3" fontId="44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3" fontId="9" fillId="12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/>
    </xf>
    <xf numFmtId="3" fontId="9" fillId="11" borderId="6" xfId="0" applyNumberFormat="1" applyFont="1" applyFill="1" applyBorder="1" applyAlignment="1">
      <alignment vertical="center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47" fillId="9" borderId="6" xfId="0" applyNumberFormat="1" applyFont="1" applyFill="1" applyBorder="1" applyAlignment="1">
      <alignment horizontal="center" vertical="center" wrapText="1"/>
    </xf>
    <xf numFmtId="3" fontId="47" fillId="9" borderId="6" xfId="0" applyNumberFormat="1" applyFont="1" applyFill="1" applyBorder="1" applyAlignment="1">
      <alignment horizontal="right" vertical="center" wrapText="1"/>
    </xf>
    <xf numFmtId="3" fontId="47" fillId="10" borderId="6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vertical="center"/>
    </xf>
    <xf numFmtId="3" fontId="9" fillId="9" borderId="13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3" fontId="9" fillId="13" borderId="13" xfId="0" applyNumberFormat="1" applyFont="1" applyFill="1" applyBorder="1" applyAlignment="1">
      <alignment horizontal="right" vertical="center"/>
    </xf>
    <xf numFmtId="49" fontId="48" fillId="6" borderId="16" xfId="0" applyNumberFormat="1" applyFont="1" applyFill="1" applyBorder="1" applyAlignment="1">
      <alignment horizontal="center" vertical="center"/>
    </xf>
    <xf numFmtId="3" fontId="48" fillId="6" borderId="16" xfId="0" applyNumberFormat="1" applyFont="1" applyFill="1" applyBorder="1" applyAlignment="1">
      <alignment horizontal="left" vertical="top"/>
    </xf>
    <xf numFmtId="3" fontId="9" fillId="4" borderId="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14" borderId="6" xfId="0" applyNumberFormat="1" applyFont="1" applyFill="1" applyBorder="1" applyAlignment="1">
      <alignment vertical="center"/>
    </xf>
    <xf numFmtId="3" fontId="10" fillId="15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/>
    </xf>
    <xf numFmtId="3" fontId="49" fillId="6" borderId="6" xfId="0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vertical="center"/>
    </xf>
    <xf numFmtId="3" fontId="47" fillId="6" borderId="6" xfId="0" applyNumberFormat="1" applyFont="1" applyFill="1" applyBorder="1" applyAlignment="1">
      <alignment horizontal="right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left" vertical="center" wrapText="1"/>
    </xf>
    <xf numFmtId="0" fontId="47" fillId="9" borderId="6" xfId="0" applyFont="1" applyFill="1" applyBorder="1" applyAlignment="1">
      <alignment vertical="center"/>
    </xf>
    <xf numFmtId="3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7" fillId="10" borderId="6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left" vertical="center" wrapText="1"/>
    </xf>
    <xf numFmtId="0" fontId="52" fillId="6" borderId="6" xfId="0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3" fontId="47" fillId="1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3" fontId="47" fillId="12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/>
    <xf numFmtId="3" fontId="53" fillId="12" borderId="6" xfId="0" applyNumberFormat="1" applyFont="1" applyFill="1" applyBorder="1"/>
    <xf numFmtId="3" fontId="47" fillId="16" borderId="6" xfId="0" applyNumberFormat="1" applyFont="1" applyFill="1" applyBorder="1" applyAlignment="1">
      <alignment horizontal="right" vertical="center" wrapText="1"/>
    </xf>
    <xf numFmtId="3" fontId="53" fillId="12" borderId="6" xfId="0" applyNumberFormat="1" applyFont="1" applyFill="1" applyBorder="1" applyAlignment="1">
      <alignment horizontal="right"/>
    </xf>
    <xf numFmtId="3" fontId="43" fillId="9" borderId="13" xfId="0" applyNumberFormat="1" applyFont="1" applyFill="1" applyBorder="1" applyAlignment="1">
      <alignment horizontal="left" vertical="center"/>
    </xf>
    <xf numFmtId="0" fontId="43" fillId="9" borderId="13" xfId="0" applyFont="1" applyFill="1" applyBorder="1" applyAlignment="1">
      <alignment horizontal="left" vertical="center" wrapText="1"/>
    </xf>
    <xf numFmtId="3" fontId="43" fillId="9" borderId="13" xfId="0" applyNumberFormat="1" applyFont="1" applyFill="1" applyBorder="1" applyAlignment="1">
      <alignment horizontal="right" vertical="center" wrapText="1"/>
    </xf>
    <xf numFmtId="3" fontId="43" fillId="17" borderId="13" xfId="0" applyNumberFormat="1" applyFont="1" applyFill="1" applyBorder="1" applyAlignment="1">
      <alignment horizontal="left" vertical="center"/>
    </xf>
    <xf numFmtId="3" fontId="43" fillId="17" borderId="13" xfId="0" applyNumberFormat="1" applyFont="1" applyFill="1" applyBorder="1" applyAlignment="1">
      <alignment horizontal="left"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3" fontId="43" fillId="16" borderId="13" xfId="0" applyNumberFormat="1" applyFont="1" applyFill="1" applyBorder="1" applyAlignment="1">
      <alignment horizontal="left" vertical="center"/>
    </xf>
    <xf numFmtId="3" fontId="43" fillId="12" borderId="13" xfId="0" applyNumberFormat="1" applyFont="1" applyFill="1" applyBorder="1" applyAlignment="1">
      <alignment vertical="center"/>
    </xf>
    <xf numFmtId="0" fontId="43" fillId="6" borderId="13" xfId="0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right" vertical="center"/>
    </xf>
    <xf numFmtId="3" fontId="43" fillId="4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center" vertical="center"/>
    </xf>
    <xf numFmtId="3" fontId="43" fillId="8" borderId="13" xfId="0" applyNumberFormat="1" applyFont="1" applyFill="1" applyBorder="1" applyAlignment="1">
      <alignment horizontal="right" vertical="center"/>
    </xf>
    <xf numFmtId="0" fontId="54" fillId="6" borderId="13" xfId="0" applyFont="1" applyFill="1" applyBorder="1" applyAlignment="1">
      <alignment horizontal="center" vertical="center"/>
    </xf>
    <xf numFmtId="0" fontId="54" fillId="6" borderId="13" xfId="0" applyFont="1" applyFill="1" applyBorder="1" applyAlignment="1">
      <alignment horizontal="left" vertical="center" wrapText="1"/>
    </xf>
    <xf numFmtId="3" fontId="54" fillId="8" borderId="13" xfId="0" applyNumberFormat="1" applyFont="1" applyFill="1" applyBorder="1" applyAlignment="1">
      <alignment horizontal="right" vertical="center"/>
    </xf>
    <xf numFmtId="3" fontId="54" fillId="6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vertical="center"/>
    </xf>
    <xf numFmtId="3" fontId="54" fillId="4" borderId="13" xfId="0" applyNumberFormat="1" applyFont="1" applyFill="1" applyBorder="1" applyAlignment="1">
      <alignment vertical="center"/>
    </xf>
    <xf numFmtId="0" fontId="54" fillId="3" borderId="13" xfId="0" applyFont="1" applyFill="1" applyBorder="1" applyAlignment="1">
      <alignment horizontal="center" vertical="center"/>
    </xf>
    <xf numFmtId="3" fontId="54" fillId="3" borderId="13" xfId="0" applyNumberFormat="1" applyFont="1" applyFill="1" applyBorder="1" applyAlignment="1">
      <alignment horizontal="right" vertical="center"/>
    </xf>
    <xf numFmtId="3" fontId="43" fillId="18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left" vertical="center"/>
    </xf>
    <xf numFmtId="0" fontId="44" fillId="3" borderId="13" xfId="6" applyFont="1" applyFill="1" applyBorder="1" applyAlignment="1">
      <alignment horizontal="center" vertical="center" wrapText="1"/>
    </xf>
    <xf numFmtId="0" fontId="55" fillId="3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left" vertical="center" wrapText="1"/>
    </xf>
    <xf numFmtId="3" fontId="43" fillId="18" borderId="13" xfId="6" applyNumberFormat="1" applyFont="1" applyFill="1" applyBorder="1" applyAlignment="1">
      <alignment horizontal="right" vertical="center" wrapText="1"/>
    </xf>
    <xf numFmtId="3" fontId="43" fillId="18" borderId="13" xfId="6" applyNumberFormat="1" applyFont="1" applyFill="1" applyBorder="1" applyAlignment="1">
      <alignment horizontal="right" vertical="center"/>
    </xf>
    <xf numFmtId="0" fontId="43" fillId="12" borderId="13" xfId="0" applyFont="1" applyFill="1" applyBorder="1" applyAlignment="1">
      <alignment horizontal="center" vertical="center"/>
    </xf>
    <xf numFmtId="49" fontId="43" fillId="16" borderId="13" xfId="0" applyNumberFormat="1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vertical="center"/>
    </xf>
    <xf numFmtId="49" fontId="43" fillId="16" borderId="13" xfId="0" applyNumberFormat="1" applyFont="1" applyFill="1" applyBorder="1" applyAlignment="1">
      <alignment vertical="center"/>
    </xf>
    <xf numFmtId="3" fontId="43" fillId="16" borderId="13" xfId="0" applyNumberFormat="1" applyFont="1" applyFill="1" applyBorder="1" applyAlignment="1">
      <alignment vertical="center"/>
    </xf>
    <xf numFmtId="3" fontId="43" fillId="12" borderId="13" xfId="6" applyNumberFormat="1" applyFont="1" applyFill="1" applyBorder="1" applyAlignment="1">
      <alignment horizontal="right" vertical="center"/>
    </xf>
    <xf numFmtId="0" fontId="54" fillId="0" borderId="13" xfId="8" applyFont="1" applyBorder="1" applyAlignment="1">
      <alignment horizontal="center" vertical="center" wrapText="1"/>
    </xf>
    <xf numFmtId="0" fontId="54" fillId="0" borderId="13" xfId="8" applyFont="1" applyBorder="1" applyAlignment="1">
      <alignment horizontal="left" vertical="center" wrapText="1"/>
    </xf>
    <xf numFmtId="3" fontId="54" fillId="6" borderId="13" xfId="0" applyNumberFormat="1" applyFont="1" applyFill="1" applyBorder="1" applyAlignment="1">
      <alignment vertical="center"/>
    </xf>
    <xf numFmtId="0" fontId="43" fillId="18" borderId="13" xfId="0" applyFont="1" applyFill="1" applyBorder="1" applyAlignment="1">
      <alignment horizontal="center" vertical="center"/>
    </xf>
    <xf numFmtId="0" fontId="43" fillId="18" borderId="13" xfId="0" applyFont="1" applyFill="1" applyBorder="1" applyAlignment="1">
      <alignment horizontal="left" vertical="center"/>
    </xf>
    <xf numFmtId="0" fontId="56" fillId="18" borderId="13" xfId="0" applyFont="1" applyFill="1" applyBorder="1"/>
    <xf numFmtId="0" fontId="43" fillId="18" borderId="13" xfId="0" applyFont="1" applyFill="1" applyBorder="1" applyAlignment="1">
      <alignment vertical="center" wrapText="1"/>
    </xf>
    <xf numFmtId="3" fontId="43" fillId="18" borderId="13" xfId="0" applyNumberFormat="1" applyFont="1" applyFill="1" applyBorder="1" applyAlignment="1">
      <alignment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6" fillId="12" borderId="13" xfId="0" applyFont="1" applyFill="1" applyBorder="1"/>
    <xf numFmtId="0" fontId="43" fillId="12" borderId="13" xfId="0" applyFont="1" applyFill="1" applyBorder="1" applyAlignment="1">
      <alignment vertical="center" wrapText="1"/>
    </xf>
    <xf numFmtId="3" fontId="43" fillId="12" borderId="13" xfId="0" applyNumberFormat="1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7" fillId="3" borderId="13" xfId="0" applyFont="1" applyFill="1" applyBorder="1"/>
    <xf numFmtId="3" fontId="54" fillId="3" borderId="13" xfId="0" applyNumberFormat="1" applyFont="1" applyFill="1" applyBorder="1" applyAlignment="1">
      <alignment vertical="center" wrapText="1"/>
    </xf>
    <xf numFmtId="49" fontId="9" fillId="18" borderId="13" xfId="7" applyNumberFormat="1" applyFont="1" applyFill="1" applyBorder="1" applyAlignment="1">
      <alignment horizontal="left" vertical="center" wrapText="1"/>
    </xf>
    <xf numFmtId="3" fontId="33" fillId="18" borderId="13" xfId="1" applyNumberFormat="1" applyFont="1" applyFill="1" applyBorder="1" applyAlignment="1">
      <alignment horizontal="right" vertical="center"/>
    </xf>
    <xf numFmtId="0" fontId="40" fillId="2" borderId="21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8" fillId="19" borderId="1" xfId="0" applyNumberFormat="1" applyFont="1" applyFill="1" applyBorder="1" applyAlignment="1">
      <alignment vertical="center" wrapText="1"/>
    </xf>
    <xf numFmtId="3" fontId="40" fillId="19" borderId="1" xfId="0" applyNumberFormat="1" applyFont="1" applyFill="1" applyBorder="1" applyAlignment="1">
      <alignment vertical="center" wrapText="1"/>
    </xf>
    <xf numFmtId="3" fontId="28" fillId="20" borderId="6" xfId="0" applyNumberFormat="1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right" vertical="center"/>
    </xf>
    <xf numFmtId="3" fontId="40" fillId="2" borderId="21" xfId="0" applyNumberFormat="1" applyFont="1" applyFill="1" applyBorder="1" applyAlignment="1">
      <alignment horizontal="right" vertical="center"/>
    </xf>
    <xf numFmtId="3" fontId="40" fillId="20" borderId="13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center" vertical="center" wrapText="1"/>
    </xf>
    <xf numFmtId="3" fontId="28" fillId="20" borderId="27" xfId="0" applyNumberFormat="1" applyFont="1" applyFill="1" applyBorder="1" applyAlignment="1">
      <alignment horizontal="center" vertical="center" wrapText="1"/>
    </xf>
    <xf numFmtId="3" fontId="28" fillId="20" borderId="14" xfId="0" applyNumberFormat="1" applyFont="1" applyFill="1" applyBorder="1" applyAlignment="1">
      <alignment horizontal="center" vertical="center" wrapText="1"/>
    </xf>
    <xf numFmtId="3" fontId="42" fillId="5" borderId="8" xfId="0" applyNumberFormat="1" applyFont="1" applyFill="1" applyBorder="1" applyAlignment="1">
      <alignment horizontal="right" vertical="center"/>
    </xf>
    <xf numFmtId="0" fontId="15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right" vertical="center"/>
    </xf>
    <xf numFmtId="49" fontId="9" fillId="22" borderId="6" xfId="0" applyNumberFormat="1" applyFont="1" applyFill="1" applyBorder="1" applyAlignment="1">
      <alignment horizontal="center" vertical="center"/>
    </xf>
    <xf numFmtId="49" fontId="9" fillId="22" borderId="6" xfId="0" applyNumberFormat="1" applyFont="1" applyFill="1" applyBorder="1" applyAlignment="1">
      <alignment horizontal="left" vertical="center" wrapText="1"/>
    </xf>
    <xf numFmtId="0" fontId="14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right"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right" vertical="center"/>
    </xf>
    <xf numFmtId="0" fontId="9" fillId="22" borderId="6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left" vertical="center" wrapText="1"/>
    </xf>
    <xf numFmtId="0" fontId="9" fillId="21" borderId="6" xfId="0" applyFont="1" applyFill="1" applyBorder="1" applyAlignment="1">
      <alignment vertical="center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49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left" vertical="top"/>
    </xf>
    <xf numFmtId="3" fontId="11" fillId="4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right" vertical="center"/>
    </xf>
    <xf numFmtId="0" fontId="10" fillId="21" borderId="6" xfId="0" applyFont="1" applyFill="1" applyBorder="1" applyAlignment="1">
      <alignment vertical="center"/>
    </xf>
    <xf numFmtId="49" fontId="44" fillId="21" borderId="6" xfId="0" applyNumberFormat="1" applyFont="1" applyFill="1" applyBorder="1" applyAlignment="1">
      <alignment horizontal="right" vertical="center"/>
    </xf>
    <xf numFmtId="0" fontId="44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left" vertical="center"/>
    </xf>
    <xf numFmtId="0" fontId="44" fillId="22" borderId="6" xfId="0" applyFont="1" applyFill="1" applyBorder="1" applyAlignment="1">
      <alignment horizontal="right" vertical="center"/>
    </xf>
    <xf numFmtId="0" fontId="45" fillId="21" borderId="6" xfId="0" applyFont="1" applyFill="1" applyBorder="1" applyAlignment="1">
      <alignment vertical="center"/>
    </xf>
    <xf numFmtId="49" fontId="44" fillId="22" borderId="6" xfId="0" applyNumberFormat="1" applyFont="1" applyFill="1" applyBorder="1" applyAlignment="1">
      <alignment horizontal="left" vertical="center"/>
    </xf>
    <xf numFmtId="49" fontId="44" fillId="22" borderId="6" xfId="0" applyNumberFormat="1" applyFont="1" applyFill="1" applyBorder="1" applyAlignment="1">
      <alignment horizontal="right" vertical="center"/>
    </xf>
    <xf numFmtId="0" fontId="60" fillId="0" borderId="0" xfId="0" applyFont="1"/>
    <xf numFmtId="0" fontId="43" fillId="21" borderId="13" xfId="0" applyFont="1" applyFill="1" applyBorder="1" applyAlignment="1">
      <alignment horizontal="center" vertical="center"/>
    </xf>
    <xf numFmtId="0" fontId="43" fillId="21" borderId="13" xfId="8" applyFont="1" applyFill="1" applyBorder="1" applyAlignment="1">
      <alignment horizontal="center" vertical="center" wrapText="1"/>
    </xf>
    <xf numFmtId="0" fontId="43" fillId="21" borderId="13" xfId="8" applyFont="1" applyFill="1" applyBorder="1" applyAlignment="1">
      <alignment horizontal="left" vertical="center" wrapText="1"/>
    </xf>
    <xf numFmtId="3" fontId="54" fillId="21" borderId="13" xfId="0" applyNumberFormat="1" applyFont="1" applyFill="1" applyBorder="1" applyAlignment="1">
      <alignment vertical="center"/>
    </xf>
    <xf numFmtId="3" fontId="43" fillId="21" borderId="13" xfId="6" applyNumberFormat="1" applyFont="1" applyFill="1" applyBorder="1" applyAlignment="1">
      <alignment horizontal="right" vertical="center"/>
    </xf>
    <xf numFmtId="3" fontId="54" fillId="22" borderId="13" xfId="0" applyNumberFormat="1" applyFont="1" applyFill="1" applyBorder="1" applyAlignment="1">
      <alignment vertical="center"/>
    </xf>
    <xf numFmtId="3" fontId="54" fillId="21" borderId="13" xfId="6" quotePrefix="1" applyNumberFormat="1" applyFont="1" applyFill="1" applyBorder="1" applyAlignment="1">
      <alignment horizontal="right" vertical="center" wrapText="1"/>
    </xf>
    <xf numFmtId="0" fontId="54" fillId="21" borderId="13" xfId="6" quotePrefix="1" applyFont="1" applyFill="1" applyBorder="1" applyAlignment="1">
      <alignment horizontal="center" vertical="center"/>
    </xf>
    <xf numFmtId="0" fontId="54" fillId="21" borderId="13" xfId="6" quotePrefix="1" applyFont="1" applyFill="1" applyBorder="1" applyAlignment="1">
      <alignment horizontal="left" vertical="center"/>
    </xf>
    <xf numFmtId="0" fontId="54" fillId="21" borderId="13" xfId="6" quotePrefix="1" applyFont="1" applyFill="1" applyBorder="1" applyAlignment="1">
      <alignment horizontal="right" vertical="center"/>
    </xf>
    <xf numFmtId="0" fontId="54" fillId="21" borderId="13" xfId="6" quotePrefix="1" applyFont="1" applyFill="1" applyBorder="1" applyAlignment="1">
      <alignment horizontal="left" vertical="center" wrapText="1"/>
    </xf>
    <xf numFmtId="3" fontId="54" fillId="21" borderId="13" xfId="6" applyNumberFormat="1" applyFont="1" applyFill="1" applyBorder="1" applyAlignment="1">
      <alignment horizontal="right" vertical="center"/>
    </xf>
    <xf numFmtId="0" fontId="43" fillId="21" borderId="13" xfId="0" applyFont="1" applyFill="1" applyBorder="1" applyAlignment="1">
      <alignment horizontal="center" vertical="center" wrapText="1"/>
    </xf>
    <xf numFmtId="0" fontId="56" fillId="21" borderId="13" xfId="0" applyFont="1" applyFill="1" applyBorder="1"/>
    <xf numFmtId="3" fontId="43" fillId="21" borderId="13" xfId="0" applyNumberFormat="1" applyFont="1" applyFill="1" applyBorder="1" applyAlignment="1">
      <alignment vertical="center" wrapText="1"/>
    </xf>
    <xf numFmtId="3" fontId="54" fillId="21" borderId="13" xfId="0" applyNumberFormat="1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wrapText="1"/>
    </xf>
    <xf numFmtId="3" fontId="43" fillId="23" borderId="13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left" vertical="center" wrapText="1"/>
    </xf>
    <xf numFmtId="3" fontId="18" fillId="8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3" fontId="61" fillId="2" borderId="6" xfId="0" applyNumberFormat="1" applyFont="1" applyFill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right" vertical="center"/>
    </xf>
    <xf numFmtId="165" fontId="51" fillId="3" borderId="6" xfId="0" applyNumberFormat="1" applyFont="1" applyFill="1" applyBorder="1" applyAlignment="1">
      <alignment horizontal="right" vertical="center"/>
    </xf>
    <xf numFmtId="3" fontId="51" fillId="3" borderId="6" xfId="0" applyNumberFormat="1" applyFont="1" applyFill="1" applyBorder="1" applyAlignment="1">
      <alignment horizontal="right" vertical="center"/>
    </xf>
    <xf numFmtId="3" fontId="51" fillId="6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/>
    </xf>
    <xf numFmtId="3" fontId="40" fillId="6" borderId="17" xfId="0" applyNumberFormat="1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/>
    </xf>
    <xf numFmtId="0" fontId="62" fillId="0" borderId="6" xfId="0" applyFont="1" applyBorder="1"/>
    <xf numFmtId="0" fontId="62" fillId="0" borderId="6" xfId="0" applyFont="1" applyBorder="1" applyAlignment="1">
      <alignment horizontal="center"/>
    </xf>
    <xf numFmtId="3" fontId="62" fillId="0" borderId="6" xfId="0" applyNumberFormat="1" applyFont="1" applyBorder="1" applyAlignment="1">
      <alignment horizontal="right"/>
    </xf>
    <xf numFmtId="3" fontId="9" fillId="8" borderId="16" xfId="0" applyNumberFormat="1" applyFont="1" applyFill="1" applyBorder="1" applyAlignment="1">
      <alignment horizontal="right" vertical="center"/>
    </xf>
    <xf numFmtId="3" fontId="11" fillId="14" borderId="14" xfId="0" applyNumberFormat="1" applyFont="1" applyFill="1" applyBorder="1" applyAlignment="1">
      <alignment horizontal="right" vertical="center"/>
    </xf>
    <xf numFmtId="3" fontId="9" fillId="14" borderId="30" xfId="0" applyNumberFormat="1" applyFont="1" applyFill="1" applyBorder="1" applyAlignment="1">
      <alignment horizontal="right" vertical="center"/>
    </xf>
    <xf numFmtId="49" fontId="48" fillId="6" borderId="6" xfId="0" applyNumberFormat="1" applyFont="1" applyFill="1" applyBorder="1" applyAlignment="1">
      <alignment horizontal="center" vertical="center"/>
    </xf>
    <xf numFmtId="3" fontId="48" fillId="6" borderId="6" xfId="0" applyNumberFormat="1" applyFont="1" applyFill="1" applyBorder="1" applyAlignment="1">
      <alignment horizontal="left" vertical="top"/>
    </xf>
    <xf numFmtId="3" fontId="48" fillId="8" borderId="6" xfId="0" applyNumberFormat="1" applyFont="1" applyFill="1" applyBorder="1" applyAlignment="1">
      <alignment vertical="center"/>
    </xf>
    <xf numFmtId="0" fontId="63" fillId="12" borderId="6" xfId="0" applyFont="1" applyFill="1" applyBorder="1"/>
    <xf numFmtId="3" fontId="0" fillId="3" borderId="6" xfId="0" applyNumberFormat="1" applyFill="1" applyBorder="1" applyAlignment="1">
      <alignment horizontal="right"/>
    </xf>
    <xf numFmtId="3" fontId="64" fillId="3" borderId="13" xfId="1" applyNumberFormat="1" applyFont="1" applyFill="1" applyBorder="1" applyAlignment="1">
      <alignment horizontal="right" vertical="center"/>
    </xf>
    <xf numFmtId="3" fontId="43" fillId="4" borderId="31" xfId="0" applyNumberFormat="1" applyFont="1" applyFill="1" applyBorder="1" applyAlignment="1">
      <alignment horizontal="right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left" vertical="center" wrapText="1"/>
    </xf>
    <xf numFmtId="3" fontId="43" fillId="8" borderId="16" xfId="0" applyNumberFormat="1" applyFont="1" applyFill="1" applyBorder="1" applyAlignment="1">
      <alignment horizontal="right" vertical="center"/>
    </xf>
    <xf numFmtId="0" fontId="54" fillId="6" borderId="6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left" vertical="center" wrapText="1"/>
    </xf>
    <xf numFmtId="3" fontId="54" fillId="8" borderId="6" xfId="0" applyNumberFormat="1" applyFont="1" applyFill="1" applyBorder="1" applyAlignment="1">
      <alignment horizontal="right" vertical="center"/>
    </xf>
    <xf numFmtId="3" fontId="43" fillId="24" borderId="13" xfId="0" applyNumberFormat="1" applyFont="1" applyFill="1" applyBorder="1" applyAlignment="1">
      <alignment horizontal="left" vertical="center"/>
    </xf>
    <xf numFmtId="3" fontId="43" fillId="25" borderId="13" xfId="0" applyNumberFormat="1" applyFont="1" applyFill="1" applyBorder="1" applyAlignment="1">
      <alignment horizontal="right" vertical="center"/>
    </xf>
    <xf numFmtId="4" fontId="43" fillId="9" borderId="13" xfId="0" applyNumberFormat="1" applyFont="1" applyFill="1" applyBorder="1" applyAlignment="1">
      <alignment horizontal="right" vertical="center" wrapText="1"/>
    </xf>
    <xf numFmtId="4" fontId="43" fillId="17" borderId="13" xfId="0" applyNumberFormat="1" applyFont="1" applyFill="1" applyBorder="1" applyAlignment="1">
      <alignment horizontal="right" vertical="center" wrapText="1"/>
    </xf>
    <xf numFmtId="4" fontId="43" fillId="12" borderId="13" xfId="0" applyNumberFormat="1" applyFont="1" applyFill="1" applyBorder="1" applyAlignment="1">
      <alignment vertical="center"/>
    </xf>
    <xf numFmtId="4" fontId="43" fillId="0" borderId="13" xfId="0" applyNumberFormat="1" applyFont="1" applyBorder="1" applyAlignment="1">
      <alignment horizontal="right" vertical="center"/>
    </xf>
    <xf numFmtId="4" fontId="54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4" fontId="43" fillId="6" borderId="13" xfId="0" applyNumberFormat="1" applyFont="1" applyFill="1" applyBorder="1" applyAlignment="1">
      <alignment horizontal="right" vertical="center"/>
    </xf>
    <xf numFmtId="4" fontId="43" fillId="17" borderId="13" xfId="0" applyNumberFormat="1" applyFont="1" applyFill="1" applyBorder="1" applyAlignment="1">
      <alignment horizontal="right" vertical="center"/>
    </xf>
    <xf numFmtId="4" fontId="43" fillId="16" borderId="13" xfId="0" applyNumberFormat="1" applyFont="1" applyFill="1" applyBorder="1" applyAlignment="1">
      <alignment horizontal="right" vertical="center"/>
    </xf>
    <xf numFmtId="4" fontId="54" fillId="6" borderId="13" xfId="0" applyNumberFormat="1" applyFont="1" applyFill="1" applyBorder="1" applyAlignment="1">
      <alignment horizontal="right" vertical="center"/>
    </xf>
    <xf numFmtId="4" fontId="43" fillId="25" borderId="13" xfId="0" applyNumberFormat="1" applyFont="1" applyFill="1" applyBorder="1" applyAlignment="1">
      <alignment horizontal="right" vertical="center"/>
    </xf>
    <xf numFmtId="4" fontId="43" fillId="0" borderId="13" xfId="0" applyNumberFormat="1" applyFont="1" applyBorder="1" applyAlignment="1">
      <alignment vertical="center"/>
    </xf>
    <xf numFmtId="4" fontId="43" fillId="12" borderId="13" xfId="0" applyNumberFormat="1" applyFont="1" applyFill="1" applyBorder="1" applyAlignment="1">
      <alignment horizontal="right" vertical="center"/>
    </xf>
    <xf numFmtId="4" fontId="54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43" fillId="3" borderId="13" xfId="0" applyNumberFormat="1" applyFont="1" applyFill="1" applyBorder="1" applyAlignment="1">
      <alignment vertical="center"/>
    </xf>
    <xf numFmtId="4" fontId="18" fillId="6" borderId="13" xfId="0" applyNumberFormat="1" applyFont="1" applyFill="1" applyBorder="1" applyAlignment="1">
      <alignment horizontal="right" vertical="center"/>
    </xf>
    <xf numFmtId="4" fontId="43" fillId="6" borderId="16" xfId="0" applyNumberFormat="1" applyFont="1" applyFill="1" applyBorder="1" applyAlignment="1">
      <alignment horizontal="right" vertical="center"/>
    </xf>
    <xf numFmtId="4" fontId="54" fillId="6" borderId="6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4" fontId="8" fillId="24" borderId="13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66" fillId="18" borderId="13" xfId="7" applyNumberFormat="1" applyFont="1" applyFill="1" applyBorder="1" applyAlignment="1">
      <alignment horizontal="right" vertical="center"/>
    </xf>
    <xf numFmtId="4" fontId="38" fillId="0" borderId="13" xfId="7" applyNumberFormat="1" applyFont="1" applyBorder="1" applyAlignment="1">
      <alignment horizontal="right" vertical="center"/>
    </xf>
    <xf numFmtId="4" fontId="65" fillId="3" borderId="13" xfId="1" applyNumberFormat="1" applyFont="1" applyFill="1" applyBorder="1" applyAlignment="1">
      <alignment horizontal="right" vertical="center" wrapText="1"/>
    </xf>
    <xf numFmtId="4" fontId="64" fillId="3" borderId="13" xfId="1" applyNumberFormat="1" applyFont="1" applyFill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/>
    </xf>
    <xf numFmtId="4" fontId="51" fillId="3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 wrapText="1"/>
    </xf>
    <xf numFmtId="4" fontId="47" fillId="6" borderId="6" xfId="0" applyNumberFormat="1" applyFont="1" applyFill="1" applyBorder="1" applyAlignment="1">
      <alignment horizontal="right" vertical="center" wrapText="1"/>
    </xf>
    <xf numFmtId="4" fontId="53" fillId="12" borderId="6" xfId="0" applyNumberFormat="1" applyFont="1" applyFill="1" applyBorder="1"/>
    <xf numFmtId="4" fontId="0" fillId="0" borderId="6" xfId="0" applyNumberFormat="1" applyBorder="1" applyAlignment="1">
      <alignment horizontal="right"/>
    </xf>
    <xf numFmtId="4" fontId="53" fillId="12" borderId="6" xfId="0" applyNumberFormat="1" applyFont="1" applyFill="1" applyBorder="1" applyAlignment="1">
      <alignment horizontal="right"/>
    </xf>
    <xf numFmtId="4" fontId="62" fillId="0" borderId="6" xfId="0" applyNumberFormat="1" applyFont="1" applyBorder="1" applyAlignment="1">
      <alignment horizontal="right"/>
    </xf>
    <xf numFmtId="4" fontId="9" fillId="13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2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21" borderId="6" xfId="0" applyNumberFormat="1" applyFont="1" applyFill="1" applyBorder="1" applyAlignment="1">
      <alignment horizontal="right" vertical="center"/>
    </xf>
    <xf numFmtId="4" fontId="10" fillId="13" borderId="6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vertical="center"/>
    </xf>
    <xf numFmtId="4" fontId="9" fillId="22" borderId="13" xfId="0" applyNumberFormat="1" applyFont="1" applyFill="1" applyBorder="1" applyAlignment="1">
      <alignment vertical="center"/>
    </xf>
    <xf numFmtId="4" fontId="48" fillId="6" borderId="16" xfId="0" applyNumberFormat="1" applyFont="1" applyFill="1" applyBorder="1" applyAlignment="1">
      <alignment vertical="center"/>
    </xf>
    <xf numFmtId="4" fontId="48" fillId="6" borderId="6" xfId="0" applyNumberFormat="1" applyFont="1" applyFill="1" applyBorder="1" applyAlignment="1">
      <alignment vertical="center"/>
    </xf>
    <xf numFmtId="4" fontId="11" fillId="14" borderId="14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44" fillId="21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horizontal="right" vertical="center"/>
    </xf>
    <xf numFmtId="4" fontId="44" fillId="22" borderId="6" xfId="0" applyNumberFormat="1" applyFont="1" applyFill="1" applyBorder="1" applyAlignment="1">
      <alignment horizontal="right" vertical="center"/>
    </xf>
    <xf numFmtId="4" fontId="9" fillId="14" borderId="6" xfId="0" applyNumberFormat="1" applyFont="1" applyFill="1" applyBorder="1" applyAlignment="1">
      <alignment vertical="center"/>
    </xf>
    <xf numFmtId="4" fontId="40" fillId="19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40" fillId="7" borderId="1" xfId="0" applyNumberFormat="1" applyFont="1" applyFill="1" applyBorder="1" applyAlignment="1">
      <alignment horizontal="right" vertical="center"/>
    </xf>
    <xf numFmtId="4" fontId="42" fillId="7" borderId="8" xfId="0" applyNumberFormat="1" applyFont="1" applyFill="1" applyBorder="1" applyAlignment="1">
      <alignment horizontal="right" vertical="center"/>
    </xf>
    <xf numFmtId="4" fontId="40" fillId="19" borderId="21" xfId="0" applyNumberFormat="1" applyFont="1" applyFill="1" applyBorder="1" applyAlignment="1">
      <alignment vertical="center" wrapText="1"/>
    </xf>
    <xf numFmtId="4" fontId="18" fillId="2" borderId="21" xfId="0" applyNumberFormat="1" applyFont="1" applyFill="1" applyBorder="1" applyAlignment="1">
      <alignment vertical="center" wrapText="1"/>
    </xf>
    <xf numFmtId="4" fontId="18" fillId="2" borderId="21" xfId="0" applyNumberFormat="1" applyFont="1" applyFill="1" applyBorder="1" applyAlignment="1">
      <alignment vertical="center"/>
    </xf>
    <xf numFmtId="4" fontId="40" fillId="7" borderId="21" xfId="0" applyNumberFormat="1" applyFont="1" applyFill="1" applyBorder="1" applyAlignment="1">
      <alignment horizontal="right" vertical="center"/>
    </xf>
    <xf numFmtId="4" fontId="42" fillId="7" borderId="25" xfId="0" applyNumberFormat="1" applyFont="1" applyFill="1" applyBorder="1" applyAlignment="1">
      <alignment horizontal="right" vertical="center"/>
    </xf>
    <xf numFmtId="4" fontId="40" fillId="2" borderId="1" xfId="0" applyNumberFormat="1" applyFont="1" applyFill="1" applyBorder="1" applyAlignment="1">
      <alignment horizontal="right" vertical="center" wrapText="1"/>
    </xf>
    <xf numFmtId="4" fontId="42" fillId="5" borderId="8" xfId="0" applyNumberFormat="1" applyFont="1" applyFill="1" applyBorder="1" applyAlignment="1">
      <alignment horizontal="right" vertical="center"/>
    </xf>
    <xf numFmtId="4" fontId="40" fillId="2" borderId="21" xfId="0" applyNumberFormat="1" applyFont="1" applyFill="1" applyBorder="1" applyAlignment="1">
      <alignment horizontal="right" vertical="center" wrapText="1"/>
    </xf>
    <xf numFmtId="4" fontId="43" fillId="3" borderId="13" xfId="0" applyNumberFormat="1" applyFont="1" applyFill="1" applyBorder="1" applyAlignment="1">
      <alignment horizontal="right" vertical="center"/>
    </xf>
    <xf numFmtId="4" fontId="43" fillId="24" borderId="13" xfId="0" applyNumberFormat="1" applyFont="1" applyFill="1" applyBorder="1" applyAlignment="1">
      <alignment horizontal="right" vertical="center"/>
    </xf>
    <xf numFmtId="3" fontId="48" fillId="26" borderId="16" xfId="0" applyNumberFormat="1" applyFont="1" applyFill="1" applyBorder="1" applyAlignment="1">
      <alignment vertical="center"/>
    </xf>
    <xf numFmtId="4" fontId="26" fillId="20" borderId="13" xfId="0" applyNumberFormat="1" applyFont="1" applyFill="1" applyBorder="1" applyAlignment="1">
      <alignment horizontal="right" vertical="center"/>
    </xf>
    <xf numFmtId="4" fontId="25" fillId="7" borderId="8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vertical="center"/>
    </xf>
    <xf numFmtId="4" fontId="26" fillId="20" borderId="26" xfId="0" applyNumberFormat="1" applyFont="1" applyFill="1" applyBorder="1" applyAlignment="1">
      <alignment horizontal="right" vertical="center"/>
    </xf>
    <xf numFmtId="4" fontId="25" fillId="5" borderId="25" xfId="0" applyNumberFormat="1" applyFont="1" applyFill="1" applyBorder="1" applyAlignment="1">
      <alignment horizontal="right" vertical="center"/>
    </xf>
    <xf numFmtId="0" fontId="40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3" fontId="67" fillId="6" borderId="13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Alignment="1">
      <alignment horizontal="center" vertical="center"/>
    </xf>
    <xf numFmtId="3" fontId="68" fillId="0" borderId="0" xfId="0" applyNumberFormat="1" applyFont="1" applyAlignment="1">
      <alignment vertical="center"/>
    </xf>
    <xf numFmtId="0" fontId="69" fillId="0" borderId="0" xfId="0" applyFont="1"/>
    <xf numFmtId="0" fontId="68" fillId="0" borderId="0" xfId="0" applyFont="1"/>
    <xf numFmtId="0" fontId="70" fillId="27" borderId="6" xfId="0" applyFont="1" applyFill="1" applyBorder="1" applyAlignment="1">
      <alignment horizontal="center" vertical="center" wrapText="1"/>
    </xf>
    <xf numFmtId="0" fontId="71" fillId="3" borderId="6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/>
    </xf>
    <xf numFmtId="0" fontId="72" fillId="3" borderId="6" xfId="0" quotePrefix="1" applyFont="1" applyFill="1" applyBorder="1" applyAlignment="1">
      <alignment horizontal="left" vertical="center" wrapText="1" indent="1"/>
    </xf>
    <xf numFmtId="0" fontId="72" fillId="3" borderId="6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left" vertical="center" wrapText="1" indent="1"/>
    </xf>
    <xf numFmtId="0" fontId="73" fillId="3" borderId="6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3" fontId="43" fillId="3" borderId="13" xfId="0" applyNumberFormat="1" applyFont="1" applyFill="1" applyBorder="1" applyAlignment="1">
      <alignment vertical="center"/>
    </xf>
    <xf numFmtId="3" fontId="43" fillId="3" borderId="13" xfId="0" applyNumberFormat="1" applyFont="1" applyFill="1" applyBorder="1" applyAlignment="1">
      <alignment horizontal="right" vertical="center"/>
    </xf>
    <xf numFmtId="3" fontId="43" fillId="3" borderId="13" xfId="0" applyNumberFormat="1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right" vertical="center" wrapText="1"/>
    </xf>
    <xf numFmtId="3" fontId="54" fillId="6" borderId="13" xfId="0" applyNumberFormat="1" applyFont="1" applyFill="1" applyBorder="1" applyAlignment="1">
      <alignment horizontal="left" vertical="center"/>
    </xf>
    <xf numFmtId="3" fontId="54" fillId="3" borderId="13" xfId="0" applyNumberFormat="1" applyFont="1" applyFill="1" applyBorder="1" applyAlignment="1">
      <alignment horizontal="left" vertical="center"/>
    </xf>
    <xf numFmtId="3" fontId="54" fillId="6" borderId="13" xfId="0" applyNumberFormat="1" applyFont="1" applyFill="1" applyBorder="1" applyAlignment="1">
      <alignment horizontal="left" vertical="center" wrapText="1"/>
    </xf>
    <xf numFmtId="3" fontId="74" fillId="16" borderId="13" xfId="0" applyNumberFormat="1" applyFont="1" applyFill="1" applyBorder="1" applyAlignment="1">
      <alignment vertical="center"/>
    </xf>
    <xf numFmtId="0" fontId="75" fillId="2" borderId="21" xfId="0" applyFont="1" applyFill="1" applyBorder="1" applyAlignment="1">
      <alignment horizontal="center" vertical="center" wrapText="1"/>
    </xf>
    <xf numFmtId="3" fontId="9" fillId="13" borderId="13" xfId="0" applyNumberFormat="1" applyFont="1" applyFill="1" applyBorder="1" applyAlignment="1">
      <alignment vertical="center"/>
    </xf>
    <xf numFmtId="3" fontId="9" fillId="22" borderId="13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4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left" vertical="center" wrapText="1"/>
    </xf>
    <xf numFmtId="4" fontId="54" fillId="6" borderId="0" xfId="0" applyNumberFormat="1" applyFont="1" applyFill="1" applyAlignment="1">
      <alignment horizontal="right" vertical="center"/>
    </xf>
    <xf numFmtId="4" fontId="48" fillId="28" borderId="16" xfId="0" applyNumberFormat="1" applyFont="1" applyFill="1" applyBorder="1" applyAlignment="1">
      <alignment vertical="center"/>
    </xf>
    <xf numFmtId="3" fontId="54" fillId="6" borderId="0" xfId="0" applyNumberFormat="1" applyFont="1" applyFill="1" applyAlignment="1">
      <alignment horizontal="right" vertical="center"/>
    </xf>
    <xf numFmtId="3" fontId="43" fillId="3" borderId="0" xfId="0" applyNumberFormat="1" applyFont="1" applyFill="1" applyAlignment="1">
      <alignment horizontal="right" vertical="center"/>
    </xf>
    <xf numFmtId="0" fontId="40" fillId="3" borderId="0" xfId="1" applyFont="1" applyFill="1" applyAlignment="1">
      <alignment horizontal="center" vertical="center"/>
    </xf>
    <xf numFmtId="0" fontId="40" fillId="3" borderId="0" xfId="1" applyFont="1" applyFill="1" applyAlignment="1">
      <alignment horizontal="right" vertical="center" wrapText="1"/>
    </xf>
    <xf numFmtId="0" fontId="40" fillId="3" borderId="0" xfId="1" applyFont="1" applyFill="1" applyAlignment="1">
      <alignment horizontal="center" vertical="top"/>
    </xf>
    <xf numFmtId="0" fontId="40" fillId="3" borderId="0" xfId="1" applyFont="1" applyFill="1" applyAlignment="1">
      <alignment vertical="center"/>
    </xf>
    <xf numFmtId="49" fontId="10" fillId="2" borderId="24" xfId="0" applyNumberFormat="1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0" fontId="40" fillId="20" borderId="13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40" fillId="4" borderId="4" xfId="1" applyFont="1" applyFill="1" applyBorder="1" applyAlignment="1">
      <alignment horizontal="left" vertical="center" wrapText="1"/>
    </xf>
    <xf numFmtId="0" fontId="40" fillId="4" borderId="5" xfId="1" applyFont="1" applyFill="1" applyBorder="1" applyAlignment="1">
      <alignment horizontal="left" vertical="center" wrapText="1"/>
    </xf>
    <xf numFmtId="0" fontId="40" fillId="4" borderId="7" xfId="1" applyFont="1" applyFill="1" applyBorder="1" applyAlignment="1">
      <alignment horizontal="left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0" fontId="40" fillId="7" borderId="1" xfId="0" applyFont="1" applyFill="1" applyBorder="1" applyAlignment="1">
      <alignment vertical="center"/>
    </xf>
    <xf numFmtId="0" fontId="42" fillId="7" borderId="8" xfId="0" applyFont="1" applyFill="1" applyBorder="1" applyAlignment="1">
      <alignment vertical="center" wrapText="1"/>
    </xf>
    <xf numFmtId="0" fontId="42" fillId="7" borderId="12" xfId="0" applyFont="1" applyFill="1" applyBorder="1" applyAlignment="1">
      <alignment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9" fillId="14" borderId="6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47" fillId="9" borderId="4" xfId="0" applyNumberFormat="1" applyFont="1" applyFill="1" applyBorder="1" applyAlignment="1">
      <alignment horizontal="center" vertical="center"/>
    </xf>
    <xf numFmtId="3" fontId="47" fillId="9" borderId="5" xfId="0" applyNumberFormat="1" applyFont="1" applyFill="1" applyBorder="1" applyAlignment="1">
      <alignment horizontal="center" vertical="center"/>
    </xf>
    <xf numFmtId="3" fontId="47" fillId="9" borderId="7" xfId="0" applyNumberFormat="1" applyFont="1" applyFill="1" applyBorder="1" applyAlignment="1">
      <alignment horizontal="center" vertical="center"/>
    </xf>
    <xf numFmtId="3" fontId="9" fillId="9" borderId="18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28" xfId="0" applyNumberFormat="1" applyFont="1" applyFill="1" applyBorder="1" applyAlignment="1">
      <alignment horizontal="center" vertical="center"/>
    </xf>
    <xf numFmtId="3" fontId="11" fillId="14" borderId="17" xfId="0" applyNumberFormat="1" applyFont="1" applyFill="1" applyBorder="1" applyAlignment="1">
      <alignment horizontal="center" vertical="center"/>
    </xf>
    <xf numFmtId="3" fontId="11" fillId="14" borderId="29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3" fontId="49" fillId="8" borderId="5" xfId="0" applyNumberFormat="1" applyFont="1" applyFill="1" applyBorder="1" applyAlignment="1">
      <alignment horizontal="center" vertical="center" wrapText="1"/>
    </xf>
    <xf numFmtId="3" fontId="49" fillId="8" borderId="7" xfId="0" applyNumberFormat="1" applyFont="1" applyFill="1" applyBorder="1" applyAlignment="1">
      <alignment horizontal="center" vertical="center" wrapText="1"/>
    </xf>
    <xf numFmtId="3" fontId="40" fillId="6" borderId="0" xfId="0" applyNumberFormat="1" applyFont="1" applyFill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55" fillId="3" borderId="13" xfId="6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18" workbookViewId="0">
      <selection activeCell="A34" sqref="A34"/>
    </sheetView>
  </sheetViews>
  <sheetFormatPr defaultColWidth="8.85546875" defaultRowHeight="15.75" x14ac:dyDescent="0.25"/>
  <cols>
    <col min="1" max="4" width="8.85546875" style="15" customWidth="1"/>
    <col min="5" max="5" width="22.85546875" style="15" customWidth="1"/>
    <col min="6" max="7" width="16.5703125" style="15" hidden="1" customWidth="1"/>
    <col min="8" max="10" width="15.28515625" style="15" customWidth="1"/>
    <col min="11" max="11" width="8.85546875" style="15" customWidth="1"/>
    <col min="12" max="12" width="9.85546875" style="15" customWidth="1"/>
    <col min="13" max="13" width="11.7109375" style="15" bestFit="1" customWidth="1"/>
    <col min="14" max="16" width="12.7109375" style="15" bestFit="1" customWidth="1"/>
    <col min="17" max="17" width="8.85546875" style="15" customWidth="1"/>
    <col min="18" max="16384" width="8.85546875" style="15"/>
  </cols>
  <sheetData>
    <row r="1" spans="1:12" ht="40.5" customHeight="1" x14ac:dyDescent="0.25">
      <c r="A1" s="483" t="s">
        <v>292</v>
      </c>
      <c r="B1" s="483"/>
      <c r="C1" s="483"/>
      <c r="D1" s="483"/>
      <c r="E1" s="483"/>
      <c r="F1" s="483"/>
      <c r="G1" s="483"/>
      <c r="H1" s="483"/>
      <c r="I1" s="483"/>
      <c r="J1" s="483"/>
    </row>
    <row r="2" spans="1:12" x14ac:dyDescent="0.25">
      <c r="A2" s="430"/>
      <c r="B2" s="430"/>
      <c r="C2" s="430"/>
      <c r="D2" s="430"/>
      <c r="E2" s="430" t="s">
        <v>19</v>
      </c>
      <c r="F2" s="430"/>
      <c r="G2" s="430"/>
      <c r="H2" s="430"/>
      <c r="I2" s="430"/>
      <c r="J2" s="430"/>
    </row>
    <row r="3" spans="1:12" ht="16.5" customHeight="1" x14ac:dyDescent="0.25">
      <c r="A3" s="467"/>
      <c r="B3" s="468"/>
      <c r="C3" s="465"/>
      <c r="D3" s="465"/>
      <c r="E3" s="465" t="s">
        <v>279</v>
      </c>
      <c r="F3" s="430"/>
      <c r="G3" s="430"/>
      <c r="H3" s="430"/>
      <c r="I3" s="465"/>
      <c r="J3" s="465"/>
    </row>
    <row r="4" spans="1:12" x14ac:dyDescent="0.25">
      <c r="A4" s="430"/>
      <c r="B4" s="430"/>
      <c r="C4" s="430"/>
      <c r="D4" s="430"/>
      <c r="E4" s="465"/>
      <c r="F4" s="430"/>
      <c r="G4" s="430"/>
      <c r="H4" s="430"/>
      <c r="I4" s="430"/>
      <c r="J4" s="430"/>
    </row>
    <row r="5" spans="1:12" ht="24" customHeight="1" x14ac:dyDescent="0.25">
      <c r="A5" s="484" t="s">
        <v>278</v>
      </c>
      <c r="B5" s="484"/>
      <c r="C5" s="484"/>
      <c r="D5" s="484"/>
      <c r="E5" s="484"/>
      <c r="F5" s="484"/>
      <c r="G5" s="484"/>
      <c r="H5" s="484"/>
      <c r="I5" s="484"/>
      <c r="J5" s="484"/>
    </row>
    <row r="6" spans="1:12" ht="47.25" x14ac:dyDescent="0.25">
      <c r="A6" s="485" t="s">
        <v>0</v>
      </c>
      <c r="B6" s="485"/>
      <c r="C6" s="485"/>
      <c r="D6" s="485"/>
      <c r="E6" s="485"/>
      <c r="F6" s="17" t="s">
        <v>17</v>
      </c>
      <c r="G6" s="17" t="s">
        <v>18</v>
      </c>
      <c r="H6" s="87" t="s">
        <v>293</v>
      </c>
      <c r="I6" s="87" t="s">
        <v>294</v>
      </c>
      <c r="J6" s="241" t="s">
        <v>295</v>
      </c>
      <c r="K6" s="53" t="s">
        <v>171</v>
      </c>
      <c r="L6" s="53" t="s">
        <v>73</v>
      </c>
    </row>
    <row r="7" spans="1:12" x14ac:dyDescent="0.25">
      <c r="A7" s="487"/>
      <c r="B7" s="488"/>
      <c r="C7" s="488"/>
      <c r="D7" s="488"/>
      <c r="E7" s="489"/>
      <c r="F7" s="243"/>
      <c r="G7" s="243"/>
      <c r="H7" s="244">
        <v>1</v>
      </c>
      <c r="I7" s="244">
        <v>2</v>
      </c>
      <c r="J7" s="250">
        <v>3</v>
      </c>
      <c r="K7" s="242" t="s">
        <v>172</v>
      </c>
      <c r="L7" s="242" t="s">
        <v>170</v>
      </c>
    </row>
    <row r="8" spans="1:12" ht="28.15" customHeight="1" x14ac:dyDescent="0.25">
      <c r="A8" s="486" t="s">
        <v>1</v>
      </c>
      <c r="B8" s="486"/>
      <c r="C8" s="486"/>
      <c r="D8" s="486"/>
      <c r="E8" s="486"/>
      <c r="F8" s="245" t="e">
        <f>SUM(F9:F10)</f>
        <v>#REF!</v>
      </c>
      <c r="G8" s="245" t="e">
        <f>SUM(G9:G10)</f>
        <v>#REF!</v>
      </c>
      <c r="H8" s="409">
        <f t="shared" ref="H8:J8" si="0">SUM(H9:H10)</f>
        <v>1095455.53</v>
      </c>
      <c r="I8" s="246">
        <f t="shared" si="0"/>
        <v>2707298</v>
      </c>
      <c r="J8" s="414">
        <f t="shared" si="0"/>
        <v>1213834.42</v>
      </c>
      <c r="K8" s="247">
        <f>J8/H8*100</f>
        <v>110.80636198897092</v>
      </c>
      <c r="L8" s="247">
        <f>J8/I8*100</f>
        <v>44.835641292535946</v>
      </c>
    </row>
    <row r="9" spans="1:12" ht="28.15" customHeight="1" x14ac:dyDescent="0.25">
      <c r="A9" s="479" t="s">
        <v>164</v>
      </c>
      <c r="B9" s="479"/>
      <c r="C9" s="479"/>
      <c r="D9" s="479"/>
      <c r="E9" s="479"/>
      <c r="F9" s="19" t="e">
        <f>SUM('Račun P i R po ek.klas.'!#REF!)</f>
        <v>#REF!</v>
      </c>
      <c r="G9" s="19" t="e">
        <f>SUM('Račun P i R po ek.klas.'!#REF!)</f>
        <v>#REF!</v>
      </c>
      <c r="H9" s="410">
        <v>1095404.77</v>
      </c>
      <c r="I9" s="19">
        <v>2707196</v>
      </c>
      <c r="J9" s="415">
        <v>1213783.6599999999</v>
      </c>
      <c r="K9" s="247">
        <f t="shared" ref="K9:K14" si="1">J9/H9*100</f>
        <v>110.80686274535758</v>
      </c>
      <c r="L9" s="247">
        <f t="shared" ref="L9:L14" si="2">J9/I9*100</f>
        <v>44.835455578391809</v>
      </c>
    </row>
    <row r="10" spans="1:12" ht="28.15" customHeight="1" x14ac:dyDescent="0.25">
      <c r="A10" s="490" t="s">
        <v>165</v>
      </c>
      <c r="B10" s="490"/>
      <c r="C10" s="490"/>
      <c r="D10" s="490"/>
      <c r="E10" s="490"/>
      <c r="F10" s="20" t="e">
        <f>SUM('Račun P i R po ek.klas.'!#REF!)</f>
        <v>#REF!</v>
      </c>
      <c r="G10" s="20" t="e">
        <f>SUM('Račun P i R po ek.klas.'!#REF!)</f>
        <v>#REF!</v>
      </c>
      <c r="H10" s="411">
        <v>50.76</v>
      </c>
      <c r="I10" s="20">
        <v>102</v>
      </c>
      <c r="J10" s="416">
        <v>50.76</v>
      </c>
      <c r="K10" s="247">
        <f t="shared" si="1"/>
        <v>100</v>
      </c>
      <c r="L10" s="247">
        <f t="shared" si="2"/>
        <v>49.764705882352942</v>
      </c>
    </row>
    <row r="11" spans="1:12" ht="28.15" customHeight="1" x14ac:dyDescent="0.25">
      <c r="A11" s="491" t="s">
        <v>2</v>
      </c>
      <c r="B11" s="491"/>
      <c r="C11" s="491"/>
      <c r="D11" s="491"/>
      <c r="E11" s="491"/>
      <c r="F11" s="88" t="e">
        <f t="shared" ref="F11:G11" si="3">SUM(F12:F13)</f>
        <v>#REF!</v>
      </c>
      <c r="G11" s="88" t="e">
        <f t="shared" si="3"/>
        <v>#REF!</v>
      </c>
      <c r="H11" s="412">
        <f>SUM(H12:H13)</f>
        <v>1115888.82</v>
      </c>
      <c r="I11" s="89">
        <f>SUM(I12:I13)</f>
        <v>2709298</v>
      </c>
      <c r="J11" s="417">
        <f>SUM(J12:J13)</f>
        <v>1437122.63</v>
      </c>
      <c r="K11" s="247">
        <f t="shared" si="1"/>
        <v>128.78725946909299</v>
      </c>
      <c r="L11" s="247">
        <f t="shared" si="2"/>
        <v>53.044095924479329</v>
      </c>
    </row>
    <row r="12" spans="1:12" ht="28.15" customHeight="1" x14ac:dyDescent="0.25">
      <c r="A12" s="479" t="s">
        <v>166</v>
      </c>
      <c r="B12" s="479"/>
      <c r="C12" s="479"/>
      <c r="D12" s="479"/>
      <c r="E12" s="479"/>
      <c r="F12" s="19" t="e">
        <f>SUM('Račun P i R po ek.klas.'!#REF!)</f>
        <v>#REF!</v>
      </c>
      <c r="G12" s="19" t="e">
        <f>SUM('Račun P i R po ek.klas.'!#REF!)</f>
        <v>#REF!</v>
      </c>
      <c r="H12" s="410">
        <v>1051742.3600000001</v>
      </c>
      <c r="I12" s="19">
        <v>2604198</v>
      </c>
      <c r="J12" s="415">
        <v>1337912.51</v>
      </c>
      <c r="K12" s="247">
        <f t="shared" si="1"/>
        <v>127.20914939662597</v>
      </c>
      <c r="L12" s="247">
        <f t="shared" si="2"/>
        <v>51.375222237326042</v>
      </c>
    </row>
    <row r="13" spans="1:12" ht="28.15" customHeight="1" x14ac:dyDescent="0.25">
      <c r="A13" s="490" t="s">
        <v>167</v>
      </c>
      <c r="B13" s="490"/>
      <c r="C13" s="490"/>
      <c r="D13" s="490"/>
      <c r="E13" s="490"/>
      <c r="F13" s="20" t="e">
        <f>SUM('Račun P i R po ek.klas.'!#REF!)</f>
        <v>#REF!</v>
      </c>
      <c r="G13" s="20" t="e">
        <f>SUM('Račun P i R po ek.klas.'!#REF!)</f>
        <v>#REF!</v>
      </c>
      <c r="H13" s="411">
        <v>64146.46</v>
      </c>
      <c r="I13" s="20">
        <v>105100</v>
      </c>
      <c r="J13" s="416">
        <v>99210.12</v>
      </c>
      <c r="K13" s="247">
        <f t="shared" si="1"/>
        <v>154.66187845751739</v>
      </c>
      <c r="L13" s="247">
        <f t="shared" si="2"/>
        <v>94.39592768791627</v>
      </c>
    </row>
    <row r="14" spans="1:12" ht="28.15" customHeight="1" x14ac:dyDescent="0.25">
      <c r="A14" s="492" t="s">
        <v>3</v>
      </c>
      <c r="B14" s="492"/>
      <c r="C14" s="492"/>
      <c r="D14" s="492"/>
      <c r="E14" s="492"/>
      <c r="F14" s="90" t="e">
        <f>SUM(F8-F11)</f>
        <v>#REF!</v>
      </c>
      <c r="G14" s="90" t="e">
        <f>SUM(G8-G11)</f>
        <v>#REF!</v>
      </c>
      <c r="H14" s="413">
        <f>SUM(H8-H11)</f>
        <v>-20433.290000000037</v>
      </c>
      <c r="I14" s="91">
        <f>SUM(I8-I11)</f>
        <v>-2000</v>
      </c>
      <c r="J14" s="418">
        <f>SUM(J8-J11)</f>
        <v>-223288.20999999996</v>
      </c>
      <c r="K14" s="247">
        <f t="shared" si="1"/>
        <v>1092.7668035837576</v>
      </c>
      <c r="L14" s="247">
        <f t="shared" si="2"/>
        <v>11164.410499999998</v>
      </c>
    </row>
    <row r="15" spans="1:12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4"/>
      <c r="L15" s="14"/>
    </row>
    <row r="16" spans="1:12" ht="21.75" customHeight="1" x14ac:dyDescent="0.25">
      <c r="A16" s="484" t="s">
        <v>280</v>
      </c>
      <c r="B16" s="484"/>
      <c r="C16" s="484"/>
      <c r="D16" s="484"/>
      <c r="E16" s="484"/>
      <c r="F16" s="484"/>
      <c r="G16" s="484"/>
      <c r="H16" s="484"/>
      <c r="I16" s="484"/>
      <c r="J16" s="484"/>
      <c r="K16" s="14"/>
      <c r="L16" s="14"/>
    </row>
    <row r="17" spans="1:12" ht="47.25" x14ac:dyDescent="0.25">
      <c r="A17" s="476" t="s">
        <v>5</v>
      </c>
      <c r="B17" s="477"/>
      <c r="C17" s="477"/>
      <c r="D17" s="477"/>
      <c r="E17" s="477"/>
      <c r="F17" s="87" t="s">
        <v>17</v>
      </c>
      <c r="G17" s="87" t="s">
        <v>18</v>
      </c>
      <c r="H17" s="87" t="s">
        <v>293</v>
      </c>
      <c r="I17" s="87" t="s">
        <v>294</v>
      </c>
      <c r="J17" s="241" t="s">
        <v>295</v>
      </c>
      <c r="K17" s="53" t="s">
        <v>171</v>
      </c>
      <c r="L17" s="53" t="s">
        <v>73</v>
      </c>
    </row>
    <row r="18" spans="1:12" x14ac:dyDescent="0.25">
      <c r="A18" s="494"/>
      <c r="B18" s="495"/>
      <c r="C18" s="495"/>
      <c r="D18" s="495"/>
      <c r="E18" s="496"/>
      <c r="F18" s="87"/>
      <c r="G18" s="87"/>
      <c r="H18" s="244">
        <v>1</v>
      </c>
      <c r="I18" s="244">
        <v>2</v>
      </c>
      <c r="J18" s="250">
        <v>3</v>
      </c>
      <c r="K18" s="242" t="s">
        <v>172</v>
      </c>
      <c r="L18" s="242" t="s">
        <v>170</v>
      </c>
    </row>
    <row r="19" spans="1:12" ht="25.9" customHeight="1" x14ac:dyDescent="0.25">
      <c r="A19" s="478" t="s">
        <v>168</v>
      </c>
      <c r="B19" s="479"/>
      <c r="C19" s="479"/>
      <c r="D19" s="479"/>
      <c r="E19" s="479"/>
      <c r="F19" s="92">
        <v>0</v>
      </c>
      <c r="G19" s="92">
        <v>0</v>
      </c>
      <c r="H19" s="93"/>
      <c r="I19" s="92"/>
      <c r="J19" s="251"/>
      <c r="K19" s="247" t="e">
        <f t="shared" ref="K19:K21" si="4">J19/H19*100</f>
        <v>#DIV/0!</v>
      </c>
      <c r="L19" s="247" t="e">
        <f t="shared" ref="L19:L21" si="5">J19/I19*100</f>
        <v>#DIV/0!</v>
      </c>
    </row>
    <row r="20" spans="1:12" ht="25.9" customHeight="1" x14ac:dyDescent="0.25">
      <c r="A20" s="478" t="s">
        <v>169</v>
      </c>
      <c r="B20" s="479"/>
      <c r="C20" s="479"/>
      <c r="D20" s="479"/>
      <c r="E20" s="479"/>
      <c r="F20" s="92">
        <v>0</v>
      </c>
      <c r="G20" s="92">
        <v>0</v>
      </c>
      <c r="H20" s="92"/>
      <c r="I20" s="93"/>
      <c r="J20" s="252"/>
      <c r="K20" s="247" t="e">
        <f t="shared" si="4"/>
        <v>#DIV/0!</v>
      </c>
      <c r="L20" s="247" t="e">
        <f t="shared" si="5"/>
        <v>#DIV/0!</v>
      </c>
    </row>
    <row r="21" spans="1:12" s="21" customFormat="1" ht="25.9" customHeight="1" x14ac:dyDescent="0.25">
      <c r="A21" s="493" t="s">
        <v>253</v>
      </c>
      <c r="B21" s="492"/>
      <c r="C21" s="492"/>
      <c r="D21" s="492"/>
      <c r="E21" s="492"/>
      <c r="F21" s="102">
        <f t="shared" ref="F21:G21" si="6">SUM(F19-F20)</f>
        <v>0</v>
      </c>
      <c r="G21" s="102">
        <f t="shared" si="6"/>
        <v>0</v>
      </c>
      <c r="H21" s="426">
        <v>20433.29</v>
      </c>
      <c r="I21" s="102">
        <v>2000</v>
      </c>
      <c r="J21" s="418">
        <v>223288.21</v>
      </c>
      <c r="K21" s="247">
        <f t="shared" si="4"/>
        <v>1092.7668035837594</v>
      </c>
      <c r="L21" s="247">
        <f t="shared" si="5"/>
        <v>11164.4105</v>
      </c>
    </row>
    <row r="22" spans="1:12" s="21" customFormat="1" ht="21.75" customHeight="1" x14ac:dyDescent="0.25">
      <c r="A22" s="94"/>
      <c r="B22" s="94"/>
      <c r="C22" s="94"/>
      <c r="D22" s="94"/>
      <c r="E22" s="94"/>
      <c r="F22" s="94"/>
      <c r="G22" s="94"/>
      <c r="H22" s="95"/>
      <c r="I22" s="95"/>
      <c r="J22" s="95"/>
    </row>
    <row r="23" spans="1:12" ht="21.75" customHeight="1" x14ac:dyDescent="0.25">
      <c r="A23" s="484" t="s">
        <v>281</v>
      </c>
      <c r="B23" s="484"/>
      <c r="C23" s="484"/>
      <c r="D23" s="484"/>
      <c r="E23" s="484"/>
      <c r="F23" s="484"/>
      <c r="G23" s="484"/>
      <c r="H23" s="484"/>
      <c r="I23" s="484"/>
      <c r="J23" s="484"/>
    </row>
    <row r="24" spans="1:12" ht="47.25" x14ac:dyDescent="0.25">
      <c r="A24" s="476" t="s">
        <v>4</v>
      </c>
      <c r="B24" s="477"/>
      <c r="C24" s="477"/>
      <c r="D24" s="477"/>
      <c r="E24" s="477"/>
      <c r="F24" s="87" t="s">
        <v>17</v>
      </c>
      <c r="G24" s="87" t="s">
        <v>18</v>
      </c>
      <c r="H24" s="87" t="s">
        <v>293</v>
      </c>
      <c r="I24" s="87" t="s">
        <v>294</v>
      </c>
      <c r="J24" s="241" t="s">
        <v>295</v>
      </c>
      <c r="K24" s="53" t="s">
        <v>171</v>
      </c>
      <c r="L24" s="53" t="s">
        <v>73</v>
      </c>
    </row>
    <row r="25" spans="1:12" x14ac:dyDescent="0.25">
      <c r="A25" s="248"/>
      <c r="B25" s="249"/>
      <c r="C25" s="249"/>
      <c r="D25" s="249"/>
      <c r="E25" s="249"/>
      <c r="F25" s="87"/>
      <c r="G25" s="87"/>
      <c r="H25" s="244">
        <v>1</v>
      </c>
      <c r="I25" s="244">
        <v>2</v>
      </c>
      <c r="J25" s="250">
        <v>3</v>
      </c>
      <c r="K25" s="242" t="s">
        <v>172</v>
      </c>
      <c r="L25" s="242" t="s">
        <v>170</v>
      </c>
    </row>
    <row r="26" spans="1:12" ht="36" customHeight="1" x14ac:dyDescent="0.25">
      <c r="A26" s="480" t="s">
        <v>255</v>
      </c>
      <c r="B26" s="481"/>
      <c r="C26" s="481"/>
      <c r="D26" s="481"/>
      <c r="E26" s="482"/>
      <c r="F26" s="96">
        <v>130100</v>
      </c>
      <c r="G26" s="96">
        <v>87100</v>
      </c>
      <c r="H26" s="419">
        <v>20336.669999999998</v>
      </c>
      <c r="I26" s="96">
        <v>2000</v>
      </c>
      <c r="J26" s="421">
        <v>2300</v>
      </c>
      <c r="K26" s="247">
        <f t="shared" ref="K26:K29" si="7">J26/H26*100</f>
        <v>11.309619519813225</v>
      </c>
      <c r="L26" s="247">
        <f t="shared" ref="L26" si="8">J26/I26*100</f>
        <v>114.99999999999999</v>
      </c>
    </row>
    <row r="27" spans="1:12" s="23" customFormat="1" ht="36" customHeight="1" x14ac:dyDescent="0.25">
      <c r="A27" s="480" t="s">
        <v>254</v>
      </c>
      <c r="B27" s="481"/>
      <c r="C27" s="481"/>
      <c r="D27" s="481"/>
      <c r="E27" s="482"/>
      <c r="F27" s="102" t="e">
        <f>SUM('Račun P i R po ek.klas.'!#REF!-'Račun P i R po ek.klas.'!#REF!)</f>
        <v>#REF!</v>
      </c>
      <c r="G27" s="102" t="e">
        <f>SUM('Račun P i R po ek.klas.'!#REF!-'Račun P i R po ek.klas.'!#REF!)</f>
        <v>#REF!</v>
      </c>
      <c r="H27" s="420">
        <v>25291.21</v>
      </c>
      <c r="I27" s="257">
        <v>2000</v>
      </c>
      <c r="J27" s="429">
        <v>1679.93</v>
      </c>
      <c r="K27" s="255">
        <f>J27/H27*100</f>
        <v>6.6423472819212677</v>
      </c>
      <c r="L27" s="255">
        <f>J27/I27*100</f>
        <v>83.996500000000012</v>
      </c>
    </row>
    <row r="28" spans="1:12" ht="21.75" customHeight="1" x14ac:dyDescent="0.25">
      <c r="A28" s="97"/>
      <c r="B28" s="98"/>
      <c r="C28" s="99"/>
      <c r="D28" s="100"/>
      <c r="E28" s="98"/>
      <c r="F28" s="98"/>
      <c r="G28" s="98"/>
      <c r="H28" s="101"/>
      <c r="I28" s="101"/>
      <c r="J28" s="101"/>
      <c r="K28" s="254"/>
      <c r="L28" s="254"/>
    </row>
    <row r="29" spans="1:12" ht="30" customHeight="1" x14ac:dyDescent="0.25">
      <c r="A29" s="475" t="s">
        <v>306</v>
      </c>
      <c r="B29" s="475"/>
      <c r="C29" s="475"/>
      <c r="D29" s="475"/>
      <c r="E29" s="475"/>
      <c r="F29" s="253" t="e">
        <f t="shared" ref="F29:G29" si="9">SUM(F14,F21,F27)</f>
        <v>#REF!</v>
      </c>
      <c r="G29" s="253" t="e">
        <f t="shared" si="9"/>
        <v>#REF!</v>
      </c>
      <c r="H29" s="425">
        <v>4857.92</v>
      </c>
      <c r="I29" s="253">
        <v>0</v>
      </c>
      <c r="J29" s="428">
        <v>221608.28</v>
      </c>
      <c r="K29" s="256">
        <f t="shared" si="7"/>
        <v>4561.7935248007379</v>
      </c>
      <c r="L29" s="256" t="e">
        <f>J29/I29*100</f>
        <v>#DIV/0!</v>
      </c>
    </row>
    <row r="31" spans="1:12" x14ac:dyDescent="0.25">
      <c r="A31" s="435" t="s">
        <v>307</v>
      </c>
      <c r="B31" s="435"/>
      <c r="C31" s="436"/>
      <c r="D31" s="284"/>
      <c r="E31" s="284"/>
    </row>
    <row r="32" spans="1:12" x14ac:dyDescent="0.25">
      <c r="A32" s="435" t="s">
        <v>274</v>
      </c>
      <c r="B32" s="435"/>
      <c r="C32" s="437"/>
    </row>
    <row r="33" spans="1:3" x14ac:dyDescent="0.25">
      <c r="A33" s="435" t="s">
        <v>308</v>
      </c>
      <c r="B33" s="435"/>
      <c r="C33" s="437"/>
    </row>
  </sheetData>
  <mergeCells count="22">
    <mergeCell ref="A10:E10"/>
    <mergeCell ref="A16:J16"/>
    <mergeCell ref="A23:J23"/>
    <mergeCell ref="A11:E11"/>
    <mergeCell ref="A12:E12"/>
    <mergeCell ref="A13:E13"/>
    <mergeCell ref="A14:E14"/>
    <mergeCell ref="A21:E21"/>
    <mergeCell ref="A18:E18"/>
    <mergeCell ref="A1:J1"/>
    <mergeCell ref="A5:J5"/>
    <mergeCell ref="A6:E6"/>
    <mergeCell ref="A8:E8"/>
    <mergeCell ref="A9:E9"/>
    <mergeCell ref="A7:E7"/>
    <mergeCell ref="A29:E29"/>
    <mergeCell ref="A17:E17"/>
    <mergeCell ref="A19:E19"/>
    <mergeCell ref="A20:E20"/>
    <mergeCell ref="A26:E26"/>
    <mergeCell ref="A27:E27"/>
    <mergeCell ref="A24:E2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2"/>
  <sheetViews>
    <sheetView topLeftCell="A81" zoomScaleNormal="100" workbookViewId="0">
      <selection sqref="A1:J112"/>
    </sheetView>
  </sheetViews>
  <sheetFormatPr defaultColWidth="9.140625" defaultRowHeight="15" x14ac:dyDescent="0.2"/>
  <cols>
    <col min="1" max="1" width="7" style="57" bestFit="1" customWidth="1"/>
    <col min="2" max="2" width="8.42578125" style="57" customWidth="1"/>
    <col min="3" max="3" width="4" style="57" customWidth="1"/>
    <col min="4" max="4" width="47" style="57" customWidth="1"/>
    <col min="5" max="5" width="13.7109375" style="70" customWidth="1"/>
    <col min="6" max="6" width="16.140625" style="57" customWidth="1"/>
    <col min="7" max="7" width="12.5703125" style="57" customWidth="1"/>
    <col min="8" max="9" width="8.85546875" style="57" bestFit="1" customWidth="1"/>
    <col min="10" max="10" width="0.28515625" style="57" customWidth="1"/>
    <col min="11" max="14" width="15.140625" style="57" customWidth="1"/>
    <col min="15" max="15" width="16.7109375" style="57" hidden="1" customWidth="1"/>
    <col min="16" max="16" width="16.42578125" style="57" hidden="1" customWidth="1"/>
    <col min="17" max="17" width="12.5703125" style="57" hidden="1" customWidth="1"/>
    <col min="18" max="19" width="10.7109375" style="57" bestFit="1" customWidth="1"/>
    <col min="20" max="20" width="10.28515625" style="57" bestFit="1" customWidth="1"/>
    <col min="21" max="21" width="11.85546875" style="57" bestFit="1" customWidth="1"/>
    <col min="22" max="22" width="15.42578125" style="57" customWidth="1"/>
    <col min="23" max="23" width="9.140625" style="57" customWidth="1"/>
    <col min="24" max="16384" width="9.140625" style="57"/>
  </cols>
  <sheetData>
    <row r="1" spans="1:10" ht="31.5" customHeight="1" x14ac:dyDescent="0.2">
      <c r="A1" s="483" t="s">
        <v>19</v>
      </c>
      <c r="B1" s="483"/>
      <c r="C1" s="483"/>
      <c r="D1" s="483"/>
      <c r="E1" s="483"/>
      <c r="F1" s="483"/>
      <c r="G1" s="483"/>
      <c r="H1" s="483"/>
      <c r="I1" s="483"/>
      <c r="J1" s="483"/>
    </row>
    <row r="2" spans="1:10" ht="31.5" customHeight="1" x14ac:dyDescent="0.2">
      <c r="A2" s="430"/>
      <c r="B2" s="430"/>
      <c r="C2" s="430"/>
      <c r="D2" s="466" t="s">
        <v>282</v>
      </c>
      <c r="E2" s="430"/>
      <c r="F2" s="430"/>
      <c r="G2" s="430"/>
      <c r="H2" s="430"/>
      <c r="I2" s="430"/>
      <c r="J2" s="430"/>
    </row>
    <row r="3" spans="1:10" ht="15.75" customHeight="1" x14ac:dyDescent="0.2">
      <c r="A3" s="499" t="s">
        <v>283</v>
      </c>
      <c r="B3" s="500"/>
      <c r="C3" s="500"/>
      <c r="D3" s="500"/>
      <c r="E3" s="500"/>
      <c r="F3" s="500"/>
      <c r="G3" s="500"/>
      <c r="H3" s="500"/>
      <c r="I3" s="500"/>
    </row>
    <row r="4" spans="1:10" s="58" customFormat="1" ht="60" x14ac:dyDescent="0.2">
      <c r="A4" s="53" t="s">
        <v>20</v>
      </c>
      <c r="B4" s="53" t="s">
        <v>97</v>
      </c>
      <c r="C4" s="53"/>
      <c r="D4" s="7" t="s">
        <v>6</v>
      </c>
      <c r="E4" s="87" t="s">
        <v>293</v>
      </c>
      <c r="F4" s="87" t="s">
        <v>294</v>
      </c>
      <c r="G4" s="241" t="s">
        <v>295</v>
      </c>
      <c r="H4" s="53" t="s">
        <v>73</v>
      </c>
      <c r="I4" s="53" t="s">
        <v>73</v>
      </c>
      <c r="J4" s="57"/>
    </row>
    <row r="5" spans="1:10" s="58" customFormat="1" x14ac:dyDescent="0.2">
      <c r="A5" s="498">
        <v>1</v>
      </c>
      <c r="B5" s="498"/>
      <c r="C5" s="498"/>
      <c r="D5" s="498"/>
      <c r="E5" s="54">
        <v>2</v>
      </c>
      <c r="F5" s="59">
        <v>3</v>
      </c>
      <c r="G5" s="59">
        <v>4</v>
      </c>
      <c r="H5" s="54" t="s">
        <v>96</v>
      </c>
      <c r="I5" s="41" t="s">
        <v>95</v>
      </c>
      <c r="J5" s="57"/>
    </row>
    <row r="6" spans="1:10" s="61" customFormat="1" x14ac:dyDescent="0.2">
      <c r="A6" s="130">
        <v>6</v>
      </c>
      <c r="B6" s="501" t="s">
        <v>26</v>
      </c>
      <c r="C6" s="502"/>
      <c r="D6" s="503"/>
      <c r="E6" s="374">
        <f>E7+E13+E16+E19+E25+E29</f>
        <v>1095404.7699999998</v>
      </c>
      <c r="F6" s="131">
        <f>F7+F13+F16+F19+F25+F29</f>
        <v>2707196</v>
      </c>
      <c r="G6" s="374">
        <f>G7+G13+G16+G19+G25+G29</f>
        <v>1213783.6600000001</v>
      </c>
      <c r="H6" s="132">
        <f t="shared" ref="H6:H35" si="0">SUM(G6/E6*100)</f>
        <v>110.80686274535762</v>
      </c>
      <c r="I6" s="132">
        <f>SUM(G6/F6*100)</f>
        <v>44.835455578391823</v>
      </c>
      <c r="J6" s="60"/>
    </row>
    <row r="7" spans="1:10" s="58" customFormat="1" ht="30" x14ac:dyDescent="0.2">
      <c r="A7" s="120"/>
      <c r="B7" s="121">
        <v>63</v>
      </c>
      <c r="C7" s="122"/>
      <c r="D7" s="123" t="s">
        <v>16</v>
      </c>
      <c r="E7" s="385">
        <f>E8+E10</f>
        <v>963792.34</v>
      </c>
      <c r="F7" s="124">
        <v>2372000</v>
      </c>
      <c r="G7" s="385">
        <f>SUM(G8,G10)</f>
        <v>1064484.1100000001</v>
      </c>
      <c r="H7" s="125">
        <f>SUM(G7/E7*100)</f>
        <v>110.44745489469237</v>
      </c>
      <c r="I7" s="125">
        <f>SUM(G7/F7*100)</f>
        <v>44.877070404721756</v>
      </c>
      <c r="J7" s="57"/>
    </row>
    <row r="8" spans="1:10" s="61" customFormat="1" x14ac:dyDescent="0.2">
      <c r="A8" s="258"/>
      <c r="B8" s="259" t="s">
        <v>111</v>
      </c>
      <c r="C8" s="260"/>
      <c r="D8" s="261" t="s">
        <v>38</v>
      </c>
      <c r="E8" s="386">
        <f>SUM(E9)</f>
        <v>0</v>
      </c>
      <c r="F8" s="103"/>
      <c r="G8" s="386">
        <f t="shared" ref="G8" si="1">SUM(G9)</f>
        <v>0</v>
      </c>
      <c r="H8" s="141" t="e">
        <f t="shared" si="0"/>
        <v>#DIV/0!</v>
      </c>
      <c r="I8" s="141"/>
      <c r="J8" s="60"/>
    </row>
    <row r="9" spans="1:10" s="58" customFormat="1" x14ac:dyDescent="0.2">
      <c r="A9" s="62"/>
      <c r="B9" s="47" t="s">
        <v>104</v>
      </c>
      <c r="C9" s="62"/>
      <c r="D9" s="49" t="s">
        <v>103</v>
      </c>
      <c r="E9" s="387"/>
      <c r="F9" s="104"/>
      <c r="G9" s="387"/>
      <c r="H9" s="141" t="e">
        <f t="shared" si="0"/>
        <v>#DIV/0!</v>
      </c>
      <c r="I9" s="141"/>
      <c r="J9" s="57"/>
    </row>
    <row r="10" spans="1:10" s="58" customFormat="1" ht="30" x14ac:dyDescent="0.2">
      <c r="A10" s="262"/>
      <c r="B10" s="259" t="s">
        <v>105</v>
      </c>
      <c r="C10" s="258"/>
      <c r="D10" s="261" t="s">
        <v>113</v>
      </c>
      <c r="E10" s="386">
        <f>SUM(E11+E12)</f>
        <v>963792.34</v>
      </c>
      <c r="F10" s="103"/>
      <c r="G10" s="386">
        <f>SUM(G11+G12)</f>
        <v>1064484.1100000001</v>
      </c>
      <c r="H10" s="141">
        <f t="shared" si="0"/>
        <v>110.44745489469237</v>
      </c>
      <c r="I10" s="141"/>
      <c r="J10" s="57"/>
    </row>
    <row r="11" spans="1:10" s="61" customFormat="1" ht="30" x14ac:dyDescent="0.2">
      <c r="A11" s="262"/>
      <c r="B11" s="263" t="s">
        <v>106</v>
      </c>
      <c r="C11" s="262"/>
      <c r="D11" s="264" t="s">
        <v>107</v>
      </c>
      <c r="E11" s="388">
        <v>963792.34</v>
      </c>
      <c r="F11" s="104"/>
      <c r="G11" s="388">
        <v>1064484.1100000001</v>
      </c>
      <c r="H11" s="141">
        <f t="shared" si="0"/>
        <v>110.44745489469237</v>
      </c>
      <c r="I11" s="141"/>
      <c r="J11" s="60"/>
    </row>
    <row r="12" spans="1:10" s="61" customFormat="1" ht="30" x14ac:dyDescent="0.2">
      <c r="A12" s="262"/>
      <c r="B12" s="263" t="s">
        <v>242</v>
      </c>
      <c r="C12" s="262"/>
      <c r="D12" s="264" t="s">
        <v>243</v>
      </c>
      <c r="E12" s="388"/>
      <c r="F12" s="104"/>
      <c r="G12" s="388"/>
      <c r="H12" s="141" t="e">
        <f t="shared" si="0"/>
        <v>#DIV/0!</v>
      </c>
      <c r="I12" s="141"/>
      <c r="J12" s="60"/>
    </row>
    <row r="13" spans="1:10" s="61" customFormat="1" x14ac:dyDescent="0.2">
      <c r="A13" s="120"/>
      <c r="B13" s="126">
        <v>64</v>
      </c>
      <c r="C13" s="127"/>
      <c r="D13" s="128" t="s">
        <v>215</v>
      </c>
      <c r="E13" s="385">
        <f>SUM(E14)</f>
        <v>10.94</v>
      </c>
      <c r="F13" s="124">
        <v>20</v>
      </c>
      <c r="G13" s="385">
        <f t="shared" ref="G13" si="2">SUM(G14)</f>
        <v>2.64</v>
      </c>
      <c r="H13" s="125">
        <f t="shared" ref="H13:H15" si="3">SUM(G13/E13*100)</f>
        <v>24.131627056672762</v>
      </c>
      <c r="I13" s="125">
        <f>SUM(G13/F13*100)</f>
        <v>13.200000000000001</v>
      </c>
      <c r="J13" s="60"/>
    </row>
    <row r="14" spans="1:10" s="61" customFormat="1" x14ac:dyDescent="0.2">
      <c r="A14" s="262"/>
      <c r="B14" s="263" t="s">
        <v>216</v>
      </c>
      <c r="C14" s="262"/>
      <c r="D14" s="264" t="s">
        <v>217</v>
      </c>
      <c r="E14" s="388">
        <f>E15</f>
        <v>10.94</v>
      </c>
      <c r="F14" s="104"/>
      <c r="G14" s="388">
        <f>G15</f>
        <v>2.64</v>
      </c>
      <c r="H14" s="125">
        <f t="shared" si="3"/>
        <v>24.131627056672762</v>
      </c>
      <c r="I14" s="141"/>
      <c r="J14" s="60"/>
    </row>
    <row r="15" spans="1:10" s="61" customFormat="1" x14ac:dyDescent="0.2">
      <c r="A15" s="262"/>
      <c r="B15" s="263" t="s">
        <v>218</v>
      </c>
      <c r="C15" s="262"/>
      <c r="D15" s="264" t="s">
        <v>219</v>
      </c>
      <c r="E15" s="388">
        <v>10.94</v>
      </c>
      <c r="F15" s="104"/>
      <c r="G15" s="388">
        <v>2.64</v>
      </c>
      <c r="H15" s="125">
        <f t="shared" si="3"/>
        <v>24.131627056672762</v>
      </c>
      <c r="I15" s="141"/>
      <c r="J15" s="60"/>
    </row>
    <row r="16" spans="1:10" s="58" customFormat="1" ht="30" x14ac:dyDescent="0.2">
      <c r="A16" s="120"/>
      <c r="B16" s="126">
        <v>65</v>
      </c>
      <c r="C16" s="127"/>
      <c r="D16" s="128" t="s">
        <v>15</v>
      </c>
      <c r="E16" s="385">
        <f>SUM(E17)</f>
        <v>18088.400000000001</v>
      </c>
      <c r="F16" s="124">
        <v>30100</v>
      </c>
      <c r="G16" s="385">
        <f t="shared" ref="G16" si="4">SUM(G17)</f>
        <v>18042.29</v>
      </c>
      <c r="H16" s="125">
        <f t="shared" si="0"/>
        <v>99.745085248004244</v>
      </c>
      <c r="I16" s="125">
        <f>SUM(G16/F16*100)</f>
        <v>59.941162790697675</v>
      </c>
      <c r="J16" s="57"/>
    </row>
    <row r="17" spans="1:10" s="58" customFormat="1" x14ac:dyDescent="0.2">
      <c r="A17" s="258"/>
      <c r="B17" s="265">
        <v>652</v>
      </c>
      <c r="C17" s="266"/>
      <c r="D17" s="267" t="s">
        <v>37</v>
      </c>
      <c r="E17" s="386">
        <f>SUM(E18)</f>
        <v>18088.400000000001</v>
      </c>
      <c r="F17" s="103"/>
      <c r="G17" s="386">
        <f t="shared" ref="G17" si="5">SUM(G18)</f>
        <v>18042.29</v>
      </c>
      <c r="H17" s="141">
        <f t="shared" si="0"/>
        <v>99.745085248004244</v>
      </c>
      <c r="I17" s="141"/>
      <c r="J17" s="57"/>
    </row>
    <row r="18" spans="1:10" s="61" customFormat="1" x14ac:dyDescent="0.2">
      <c r="A18" s="62"/>
      <c r="B18" s="50">
        <v>6526</v>
      </c>
      <c r="C18" s="2"/>
      <c r="D18" s="3" t="s">
        <v>108</v>
      </c>
      <c r="E18" s="387">
        <v>18088.400000000001</v>
      </c>
      <c r="F18" s="104"/>
      <c r="G18" s="387">
        <v>18042.29</v>
      </c>
      <c r="H18" s="141">
        <f t="shared" si="0"/>
        <v>99.745085248004244</v>
      </c>
      <c r="I18" s="141"/>
      <c r="J18" s="60"/>
    </row>
    <row r="19" spans="1:10" s="58" customFormat="1" ht="30" x14ac:dyDescent="0.2">
      <c r="A19" s="120"/>
      <c r="B19" s="121">
        <v>66</v>
      </c>
      <c r="C19" s="122"/>
      <c r="D19" s="123" t="s">
        <v>11</v>
      </c>
      <c r="E19" s="389">
        <f>E20+E22</f>
        <v>6280.73</v>
      </c>
      <c r="F19" s="129">
        <v>9500</v>
      </c>
      <c r="G19" s="389">
        <f>SUM(G20,G22)</f>
        <v>3475.7999999999997</v>
      </c>
      <c r="H19" s="125">
        <f t="shared" si="0"/>
        <v>55.340700842099565</v>
      </c>
      <c r="I19" s="125">
        <f>SUM(G19/F19*100)</f>
        <v>36.587368421052631</v>
      </c>
      <c r="J19" s="57"/>
    </row>
    <row r="20" spans="1:10" s="58" customFormat="1" ht="30" x14ac:dyDescent="0.2">
      <c r="A20" s="258"/>
      <c r="B20" s="259" t="s">
        <v>112</v>
      </c>
      <c r="C20" s="260"/>
      <c r="D20" s="261" t="s">
        <v>36</v>
      </c>
      <c r="E20" s="390">
        <f>SUM(E21)</f>
        <v>5650.73</v>
      </c>
      <c r="F20" s="105"/>
      <c r="G20" s="390">
        <f t="shared" ref="G20" si="6">SUM(G21)</f>
        <v>3057.2</v>
      </c>
      <c r="H20" s="141">
        <f t="shared" si="0"/>
        <v>54.102744247203461</v>
      </c>
      <c r="I20" s="141"/>
      <c r="J20" s="57"/>
    </row>
    <row r="21" spans="1:10" s="61" customFormat="1" x14ac:dyDescent="0.2">
      <c r="A21" s="62"/>
      <c r="B21" s="47" t="s">
        <v>109</v>
      </c>
      <c r="C21" s="1"/>
      <c r="D21" s="49" t="s">
        <v>110</v>
      </c>
      <c r="E21" s="391">
        <v>5650.73</v>
      </c>
      <c r="F21" s="106"/>
      <c r="G21" s="391">
        <v>3057.2</v>
      </c>
      <c r="H21" s="141">
        <f t="shared" si="0"/>
        <v>54.102744247203461</v>
      </c>
      <c r="I21" s="141"/>
      <c r="J21" s="60"/>
    </row>
    <row r="22" spans="1:10" s="72" customFormat="1" ht="45" x14ac:dyDescent="0.2">
      <c r="A22" s="268"/>
      <c r="B22" s="269">
        <v>663</v>
      </c>
      <c r="C22" s="270"/>
      <c r="D22" s="271" t="s">
        <v>114</v>
      </c>
      <c r="E22" s="392">
        <f>SUM(E23+E24)</f>
        <v>630</v>
      </c>
      <c r="F22" s="107"/>
      <c r="G22" s="392">
        <f>SUM(G23+G24)</f>
        <v>418.6</v>
      </c>
      <c r="H22" s="141">
        <f t="shared" si="0"/>
        <v>66.444444444444457</v>
      </c>
      <c r="I22" s="141"/>
      <c r="J22" s="57"/>
    </row>
    <row r="23" spans="1:10" s="60" customFormat="1" x14ac:dyDescent="0.2">
      <c r="A23" s="64"/>
      <c r="B23" s="47">
        <v>6631</v>
      </c>
      <c r="C23" s="52"/>
      <c r="D23" s="71" t="s">
        <v>213</v>
      </c>
      <c r="E23" s="388">
        <v>630</v>
      </c>
      <c r="F23" s="104"/>
      <c r="G23" s="388">
        <v>418.6</v>
      </c>
      <c r="H23" s="141">
        <f t="shared" si="0"/>
        <v>66.444444444444457</v>
      </c>
      <c r="I23" s="141"/>
    </row>
    <row r="24" spans="1:10" s="60" customFormat="1" x14ac:dyDescent="0.2">
      <c r="A24" s="64"/>
      <c r="B24" s="47" t="s">
        <v>244</v>
      </c>
      <c r="C24" s="52"/>
      <c r="D24" s="71" t="s">
        <v>245</v>
      </c>
      <c r="E24" s="388">
        <v>0</v>
      </c>
      <c r="F24" s="104"/>
      <c r="G24" s="388"/>
      <c r="H24" s="141" t="e">
        <f t="shared" si="0"/>
        <v>#DIV/0!</v>
      </c>
      <c r="I24" s="141"/>
    </row>
    <row r="25" spans="1:10" s="58" customFormat="1" ht="30" x14ac:dyDescent="0.2">
      <c r="A25" s="120"/>
      <c r="B25" s="121">
        <v>67</v>
      </c>
      <c r="C25" s="122"/>
      <c r="D25" s="123" t="s">
        <v>7</v>
      </c>
      <c r="E25" s="385">
        <f>SUM(E26)</f>
        <v>107228.37</v>
      </c>
      <c r="F25" s="124">
        <v>295576</v>
      </c>
      <c r="G25" s="385">
        <f t="shared" ref="G25" si="7">SUM(G26)</f>
        <v>127778.82</v>
      </c>
      <c r="H25" s="125">
        <f t="shared" si="0"/>
        <v>119.16512393128798</v>
      </c>
      <c r="I25" s="125">
        <f>SUM(G25/F25*100)</f>
        <v>43.230444961701899</v>
      </c>
      <c r="J25" s="57"/>
    </row>
    <row r="26" spans="1:10" s="61" customFormat="1" ht="42" customHeight="1" x14ac:dyDescent="0.2">
      <c r="A26" s="258"/>
      <c r="B26" s="259" t="s">
        <v>98</v>
      </c>
      <c r="C26" s="260"/>
      <c r="D26" s="261" t="s">
        <v>35</v>
      </c>
      <c r="E26" s="386">
        <f>SUM(E27:E28)</f>
        <v>107228.37</v>
      </c>
      <c r="F26" s="103"/>
      <c r="G26" s="386">
        <f>SUM(G27:G28)</f>
        <v>127778.82</v>
      </c>
      <c r="H26" s="141">
        <f t="shared" si="0"/>
        <v>119.16512393128798</v>
      </c>
      <c r="I26" s="141"/>
      <c r="J26" s="60"/>
    </row>
    <row r="27" spans="1:10" s="58" customFormat="1" ht="30" x14ac:dyDescent="0.2">
      <c r="A27" s="62"/>
      <c r="B27" s="47" t="s">
        <v>99</v>
      </c>
      <c r="C27" s="1"/>
      <c r="D27" s="49" t="s">
        <v>100</v>
      </c>
      <c r="E27" s="387">
        <v>67374.09</v>
      </c>
      <c r="F27" s="104"/>
      <c r="G27" s="387">
        <v>83264.56</v>
      </c>
      <c r="H27" s="141">
        <f t="shared" si="0"/>
        <v>123.58543172902223</v>
      </c>
      <c r="I27" s="141"/>
      <c r="J27" s="57"/>
    </row>
    <row r="28" spans="1:10" s="58" customFormat="1" ht="30" x14ac:dyDescent="0.2">
      <c r="A28" s="62"/>
      <c r="B28" s="47" t="s">
        <v>101</v>
      </c>
      <c r="C28" s="1"/>
      <c r="D28" s="49" t="s">
        <v>102</v>
      </c>
      <c r="E28" s="387">
        <v>39854.28</v>
      </c>
      <c r="F28" s="104"/>
      <c r="G28" s="387">
        <v>44514.26</v>
      </c>
      <c r="H28" s="141">
        <f t="shared" ref="H28:H32" si="8">SUM(G28/E28*100)</f>
        <v>111.69254594487718</v>
      </c>
      <c r="I28" s="141"/>
      <c r="J28" s="57"/>
    </row>
    <row r="29" spans="1:10" s="58" customFormat="1" x14ac:dyDescent="0.2">
      <c r="A29" s="120"/>
      <c r="B29" s="121" t="s">
        <v>246</v>
      </c>
      <c r="C29" s="122"/>
      <c r="D29" s="123" t="s">
        <v>247</v>
      </c>
      <c r="E29" s="385">
        <f>SUM(E30)</f>
        <v>3.99</v>
      </c>
      <c r="F29" s="124">
        <v>0</v>
      </c>
      <c r="G29" s="385">
        <f t="shared" ref="G29" si="9">SUM(G30)</f>
        <v>0</v>
      </c>
      <c r="H29" s="125">
        <f t="shared" ref="H29:H31" si="10">SUM(G29/E29*100)</f>
        <v>0</v>
      </c>
      <c r="I29" s="125" t="e">
        <f>SUM(G29/F29*100)</f>
        <v>#DIV/0!</v>
      </c>
      <c r="J29" s="57"/>
    </row>
    <row r="30" spans="1:10" s="58" customFormat="1" x14ac:dyDescent="0.2">
      <c r="A30" s="258"/>
      <c r="B30" s="259" t="s">
        <v>248</v>
      </c>
      <c r="C30" s="260"/>
      <c r="D30" s="261" t="s">
        <v>249</v>
      </c>
      <c r="E30" s="386">
        <f>SUM(E31:E31)</f>
        <v>3.99</v>
      </c>
      <c r="F30" s="103"/>
      <c r="G30" s="386">
        <f>SUM(G31:G31)</f>
        <v>0</v>
      </c>
      <c r="H30" s="141">
        <f t="shared" si="10"/>
        <v>0</v>
      </c>
      <c r="I30" s="141"/>
      <c r="J30" s="57"/>
    </row>
    <row r="31" spans="1:10" s="58" customFormat="1" x14ac:dyDescent="0.2">
      <c r="A31" s="62"/>
      <c r="B31" s="47" t="s">
        <v>250</v>
      </c>
      <c r="C31" s="1"/>
      <c r="D31" s="49" t="s">
        <v>249</v>
      </c>
      <c r="E31" s="387">
        <v>3.99</v>
      </c>
      <c r="F31" s="104"/>
      <c r="G31" s="387">
        <v>0</v>
      </c>
      <c r="H31" s="141">
        <f t="shared" si="10"/>
        <v>0</v>
      </c>
      <c r="I31" s="141"/>
      <c r="J31" s="57"/>
    </row>
    <row r="32" spans="1:10" s="58" customFormat="1" x14ac:dyDescent="0.2">
      <c r="A32" s="130">
        <v>7</v>
      </c>
      <c r="B32" s="501" t="s">
        <v>173</v>
      </c>
      <c r="C32" s="502"/>
      <c r="D32" s="503"/>
      <c r="E32" s="374">
        <f>E33</f>
        <v>50.76</v>
      </c>
      <c r="F32" s="131">
        <f>F33</f>
        <v>102</v>
      </c>
      <c r="G32" s="374">
        <f>G33</f>
        <v>50.76</v>
      </c>
      <c r="H32" s="132">
        <f t="shared" si="8"/>
        <v>100</v>
      </c>
      <c r="I32" s="132">
        <f>SUM(G32/F32*100)</f>
        <v>49.764705882352942</v>
      </c>
      <c r="J32" s="57"/>
    </row>
    <row r="33" spans="1:10" s="58" customFormat="1" ht="30" x14ac:dyDescent="0.2">
      <c r="A33" s="301"/>
      <c r="B33" s="302" t="s">
        <v>174</v>
      </c>
      <c r="C33" s="303"/>
      <c r="D33" s="304" t="s">
        <v>175</v>
      </c>
      <c r="E33" s="393">
        <f>E34</f>
        <v>50.76</v>
      </c>
      <c r="F33" s="305">
        <v>102</v>
      </c>
      <c r="G33" s="393">
        <f>G34</f>
        <v>50.76</v>
      </c>
      <c r="H33" s="125">
        <f t="shared" si="0"/>
        <v>100</v>
      </c>
      <c r="I33" s="125">
        <f>SUM(G33/F33*100)</f>
        <v>49.764705882352942</v>
      </c>
      <c r="J33" s="57"/>
    </row>
    <row r="34" spans="1:10" s="58" customFormat="1" x14ac:dyDescent="0.2">
      <c r="A34" s="62"/>
      <c r="B34" s="47" t="s">
        <v>176</v>
      </c>
      <c r="C34" s="1"/>
      <c r="D34" s="49" t="s">
        <v>177</v>
      </c>
      <c r="E34" s="387">
        <f>E35</f>
        <v>50.76</v>
      </c>
      <c r="F34" s="104"/>
      <c r="G34" s="387">
        <f>G35</f>
        <v>50.76</v>
      </c>
      <c r="H34" s="141">
        <f t="shared" si="0"/>
        <v>100</v>
      </c>
      <c r="I34" s="141"/>
      <c r="J34" s="57"/>
    </row>
    <row r="35" spans="1:10" s="61" customFormat="1" x14ac:dyDescent="0.2">
      <c r="A35" s="62"/>
      <c r="B35" s="47" t="s">
        <v>178</v>
      </c>
      <c r="C35" s="1"/>
      <c r="D35" s="49" t="s">
        <v>179</v>
      </c>
      <c r="E35" s="387">
        <v>50.76</v>
      </c>
      <c r="F35" s="104"/>
      <c r="G35" s="387">
        <v>50.76</v>
      </c>
      <c r="H35" s="141">
        <f t="shared" si="0"/>
        <v>100</v>
      </c>
      <c r="I35" s="141"/>
      <c r="J35" s="60"/>
    </row>
    <row r="36" spans="1:10" s="61" customFormat="1" x14ac:dyDescent="0.2">
      <c r="A36" s="58"/>
      <c r="B36" s="469"/>
      <c r="C36" s="470"/>
      <c r="D36" s="471"/>
      <c r="E36" s="472"/>
      <c r="F36" s="473"/>
      <c r="G36" s="472"/>
      <c r="H36" s="474"/>
      <c r="I36" s="474"/>
      <c r="J36" s="60"/>
    </row>
    <row r="37" spans="1:10" s="61" customFormat="1" x14ac:dyDescent="0.2">
      <c r="A37" s="133" t="s">
        <v>125</v>
      </c>
      <c r="B37" s="504" t="s">
        <v>241</v>
      </c>
      <c r="C37" s="505"/>
      <c r="D37" s="506"/>
      <c r="E37" s="394">
        <f>SUM(E38)</f>
        <v>20336.669999999998</v>
      </c>
      <c r="F37" s="134">
        <f t="shared" ref="F37:G38" si="11">SUM(F38)</f>
        <v>2000</v>
      </c>
      <c r="G37" s="394">
        <f t="shared" si="11"/>
        <v>18036.509999999998</v>
      </c>
      <c r="H37" s="135">
        <f>SUM(G37/E37*100)</f>
        <v>88.689593724046262</v>
      </c>
      <c r="I37" s="135">
        <f>SUM(G37/F37*100)</f>
        <v>901.82550000000003</v>
      </c>
      <c r="J37" s="60"/>
    </row>
    <row r="38" spans="1:10" s="61" customFormat="1" x14ac:dyDescent="0.2">
      <c r="A38" s="136"/>
      <c r="B38" s="136" t="s">
        <v>126</v>
      </c>
      <c r="C38" s="136"/>
      <c r="D38" s="137" t="s">
        <v>31</v>
      </c>
      <c r="E38" s="395">
        <f>SUM(E39)</f>
        <v>20336.669999999998</v>
      </c>
      <c r="F38" s="456">
        <f t="shared" si="11"/>
        <v>2000</v>
      </c>
      <c r="G38" s="395">
        <f t="shared" si="11"/>
        <v>18036.509999999998</v>
      </c>
      <c r="H38" s="138">
        <f>SUM(G38/E38*100)</f>
        <v>88.689593724046262</v>
      </c>
      <c r="I38" s="138">
        <f>SUM(G38/F38*100)</f>
        <v>901.82550000000003</v>
      </c>
      <c r="J38" s="60"/>
    </row>
    <row r="39" spans="1:10" s="61" customFormat="1" x14ac:dyDescent="0.2">
      <c r="A39" s="272"/>
      <c r="B39" s="272" t="s">
        <v>127</v>
      </c>
      <c r="C39" s="272"/>
      <c r="D39" s="273" t="s">
        <v>128</v>
      </c>
      <c r="E39" s="396">
        <f>E40</f>
        <v>20336.669999999998</v>
      </c>
      <c r="F39" s="457">
        <f>F40</f>
        <v>2000</v>
      </c>
      <c r="G39" s="396">
        <f>G40</f>
        <v>18036.509999999998</v>
      </c>
      <c r="H39" s="142">
        <f>SUM(G39/E39*100)</f>
        <v>88.689593724046262</v>
      </c>
      <c r="I39" s="142"/>
      <c r="J39" s="60"/>
    </row>
    <row r="40" spans="1:10" s="61" customFormat="1" x14ac:dyDescent="0.2">
      <c r="A40" s="139"/>
      <c r="B40" s="139" t="s">
        <v>151</v>
      </c>
      <c r="C40" s="139"/>
      <c r="D40" s="140" t="s">
        <v>290</v>
      </c>
      <c r="E40" s="397">
        <v>20336.669999999998</v>
      </c>
      <c r="F40" s="424">
        <v>2000</v>
      </c>
      <c r="G40" s="462">
        <v>18036.509999999998</v>
      </c>
      <c r="H40" s="330">
        <f t="shared" ref="H40:H42" si="12">SUM(G40/E40*100)</f>
        <v>88.689593724046262</v>
      </c>
      <c r="I40" s="330"/>
      <c r="J40" s="60"/>
    </row>
    <row r="41" spans="1:10" s="61" customFormat="1" x14ac:dyDescent="0.2">
      <c r="A41" s="333"/>
      <c r="B41" s="333" t="s">
        <v>234</v>
      </c>
      <c r="C41" s="333"/>
      <c r="D41" s="334" t="s">
        <v>235</v>
      </c>
      <c r="E41" s="398">
        <v>0</v>
      </c>
      <c r="F41" s="335"/>
      <c r="G41" s="398"/>
      <c r="H41" s="103"/>
      <c r="I41" s="103"/>
      <c r="J41" s="60"/>
    </row>
    <row r="42" spans="1:10" s="58" customFormat="1" x14ac:dyDescent="0.2">
      <c r="A42" s="510" t="s">
        <v>251</v>
      </c>
      <c r="B42" s="511"/>
      <c r="C42" s="511"/>
      <c r="D42" s="512"/>
      <c r="E42" s="399">
        <f>E6+E32+E37</f>
        <v>1115792.1999999997</v>
      </c>
      <c r="F42" s="331">
        <f>F6+F32+F37</f>
        <v>2709298</v>
      </c>
      <c r="G42" s="399">
        <f>G6+G32+G37</f>
        <v>1231870.9300000002</v>
      </c>
      <c r="H42" s="332">
        <f t="shared" si="12"/>
        <v>110.40325698638156</v>
      </c>
      <c r="I42" s="332">
        <f>SUM(G42/F42*100)</f>
        <v>45.468270009426803</v>
      </c>
      <c r="J42" s="57"/>
    </row>
    <row r="43" spans="1:10" s="58" customFormat="1" x14ac:dyDescent="0.2">
      <c r="A43" s="63"/>
      <c r="B43" s="4"/>
      <c r="C43" s="4"/>
      <c r="D43" s="4"/>
      <c r="E43" s="4"/>
      <c r="F43" s="4"/>
      <c r="G43" s="4"/>
      <c r="H43" s="57"/>
      <c r="I43" s="57"/>
      <c r="J43" s="57"/>
    </row>
    <row r="44" spans="1:10" s="58" customFormat="1" ht="60" x14ac:dyDescent="0.2">
      <c r="A44" s="53" t="s">
        <v>20</v>
      </c>
      <c r="B44" s="53" t="s">
        <v>97</v>
      </c>
      <c r="C44" s="53"/>
      <c r="D44" s="7" t="s">
        <v>6</v>
      </c>
      <c r="E44" s="87" t="s">
        <v>293</v>
      </c>
      <c r="F44" s="87" t="s">
        <v>294</v>
      </c>
      <c r="G44" s="241" t="s">
        <v>295</v>
      </c>
      <c r="H44" s="53" t="s">
        <v>73</v>
      </c>
      <c r="I44" s="53" t="s">
        <v>73</v>
      </c>
      <c r="J44" s="57"/>
    </row>
    <row r="45" spans="1:10" s="58" customFormat="1" x14ac:dyDescent="0.2">
      <c r="A45" s="498">
        <v>1</v>
      </c>
      <c r="B45" s="498"/>
      <c r="C45" s="498"/>
      <c r="D45" s="498"/>
      <c r="E45" s="54">
        <v>2</v>
      </c>
      <c r="F45" s="59">
        <v>3</v>
      </c>
      <c r="G45" s="59">
        <v>4</v>
      </c>
      <c r="H45" s="54" t="s">
        <v>96</v>
      </c>
      <c r="I45" s="41" t="s">
        <v>95</v>
      </c>
      <c r="J45" s="57"/>
    </row>
    <row r="46" spans="1:10" s="58" customFormat="1" x14ac:dyDescent="0.2">
      <c r="A46" s="116">
        <v>3</v>
      </c>
      <c r="B46" s="507" t="s">
        <v>24</v>
      </c>
      <c r="C46" s="508"/>
      <c r="D46" s="509"/>
      <c r="E46" s="400">
        <f>E47+E57+E89+E93+E96</f>
        <v>1051742.3600000001</v>
      </c>
      <c r="F46" s="117">
        <f>F47+F57+F93+F89+F96</f>
        <v>2604198</v>
      </c>
      <c r="G46" s="400">
        <f>G47+G57+G89+G93+G96</f>
        <v>1337912.51</v>
      </c>
      <c r="H46" s="115">
        <f t="shared" ref="H46:H83" si="13">SUM(G46/E46*100)</f>
        <v>127.20914939662597</v>
      </c>
      <c r="I46" s="115">
        <f>SUM(G46/F46*100)</f>
        <v>51.375222237326042</v>
      </c>
      <c r="J46" s="57"/>
    </row>
    <row r="47" spans="1:10" s="58" customFormat="1" x14ac:dyDescent="0.2">
      <c r="A47" s="118"/>
      <c r="B47" s="148">
        <v>31</v>
      </c>
      <c r="C47" s="118"/>
      <c r="D47" s="149" t="s">
        <v>8</v>
      </c>
      <c r="E47" s="401">
        <f>E48+E52+E54</f>
        <v>872516.34000000008</v>
      </c>
      <c r="F47" s="124">
        <v>2152830</v>
      </c>
      <c r="G47" s="401">
        <f>G48+G52+G54</f>
        <v>1138988.05</v>
      </c>
      <c r="H47" s="119">
        <f t="shared" si="13"/>
        <v>130.54059824254983</v>
      </c>
      <c r="I47" s="119">
        <f>SUM(G47/F47*100)</f>
        <v>52.906548589530985</v>
      </c>
      <c r="J47" s="57"/>
    </row>
    <row r="48" spans="1:10" s="61" customFormat="1" x14ac:dyDescent="0.2">
      <c r="A48" s="268"/>
      <c r="B48" s="275">
        <v>311</v>
      </c>
      <c r="C48" s="276"/>
      <c r="D48" s="268" t="s">
        <v>41</v>
      </c>
      <c r="E48" s="392">
        <f>E49+E50+E51</f>
        <v>723584.19000000006</v>
      </c>
      <c r="F48" s="107"/>
      <c r="G48" s="392">
        <f>G49+G50+G51</f>
        <v>954519.71</v>
      </c>
      <c r="H48" s="108">
        <f t="shared" si="13"/>
        <v>131.9155010835712</v>
      </c>
      <c r="I48" s="108"/>
      <c r="J48" s="60"/>
    </row>
    <row r="49" spans="1:10" s="66" customFormat="1" x14ac:dyDescent="0.2">
      <c r="A49" s="44"/>
      <c r="B49" s="43">
        <v>3111</v>
      </c>
      <c r="C49" s="44"/>
      <c r="D49" s="44" t="s">
        <v>62</v>
      </c>
      <c r="E49" s="402">
        <v>694704.24</v>
      </c>
      <c r="F49" s="108"/>
      <c r="G49" s="402">
        <v>911393.77</v>
      </c>
      <c r="H49" s="107">
        <f t="shared" si="13"/>
        <v>131.19162335902828</v>
      </c>
      <c r="I49" s="107"/>
      <c r="J49" s="65"/>
    </row>
    <row r="50" spans="1:10" s="66" customFormat="1" x14ac:dyDescent="0.2">
      <c r="A50" s="44"/>
      <c r="B50" s="43" t="s">
        <v>130</v>
      </c>
      <c r="C50" s="44"/>
      <c r="D50" s="44" t="s">
        <v>131</v>
      </c>
      <c r="E50" s="402">
        <v>22059.040000000001</v>
      </c>
      <c r="F50" s="108"/>
      <c r="G50" s="402">
        <v>33844.97</v>
      </c>
      <c r="H50" s="107">
        <f t="shared" si="13"/>
        <v>153.42902501650119</v>
      </c>
      <c r="I50" s="107"/>
    </row>
    <row r="51" spans="1:10" s="66" customFormat="1" x14ac:dyDescent="0.2">
      <c r="A51" s="44"/>
      <c r="B51" s="43" t="s">
        <v>132</v>
      </c>
      <c r="C51" s="44"/>
      <c r="D51" s="44" t="s">
        <v>133</v>
      </c>
      <c r="E51" s="402">
        <v>6820.91</v>
      </c>
      <c r="F51" s="108"/>
      <c r="G51" s="402">
        <v>9280.9699999999993</v>
      </c>
      <c r="H51" s="107">
        <f t="shared" si="13"/>
        <v>136.06644861169551</v>
      </c>
      <c r="I51" s="107"/>
    </row>
    <row r="52" spans="1:10" s="66" customFormat="1" x14ac:dyDescent="0.2">
      <c r="A52" s="276"/>
      <c r="B52" s="277" t="s">
        <v>134</v>
      </c>
      <c r="C52" s="278"/>
      <c r="D52" s="278" t="s">
        <v>43</v>
      </c>
      <c r="E52" s="403">
        <f>E53</f>
        <v>31777.37</v>
      </c>
      <c r="F52" s="111"/>
      <c r="G52" s="403">
        <f>G53</f>
        <v>32847.660000000003</v>
      </c>
      <c r="H52" s="107">
        <f t="shared" si="13"/>
        <v>103.36808867442461</v>
      </c>
      <c r="I52" s="111"/>
    </row>
    <row r="53" spans="1:10" s="66" customFormat="1" x14ac:dyDescent="0.2">
      <c r="A53" s="44"/>
      <c r="B53" s="43" t="s">
        <v>74</v>
      </c>
      <c r="C53" s="44"/>
      <c r="D53" s="44" t="s">
        <v>43</v>
      </c>
      <c r="E53" s="402">
        <v>31777.37</v>
      </c>
      <c r="F53" s="108"/>
      <c r="G53" s="402">
        <v>32847.660000000003</v>
      </c>
      <c r="H53" s="107">
        <f t="shared" si="13"/>
        <v>103.36808867442461</v>
      </c>
      <c r="I53" s="107"/>
    </row>
    <row r="54" spans="1:10" s="66" customFormat="1" x14ac:dyDescent="0.2">
      <c r="A54" s="268"/>
      <c r="B54" s="259">
        <v>313</v>
      </c>
      <c r="C54" s="268"/>
      <c r="D54" s="268" t="s">
        <v>42</v>
      </c>
      <c r="E54" s="404">
        <f>E55+E56</f>
        <v>117154.78</v>
      </c>
      <c r="F54" s="109"/>
      <c r="G54" s="404">
        <f>G55+G56</f>
        <v>151620.68</v>
      </c>
      <c r="H54" s="108">
        <f t="shared" si="13"/>
        <v>129.41911546417481</v>
      </c>
      <c r="I54" s="145"/>
    </row>
    <row r="55" spans="1:10" s="58" customFormat="1" x14ac:dyDescent="0.2">
      <c r="A55" s="44"/>
      <c r="B55" s="47">
        <v>3132</v>
      </c>
      <c r="C55" s="44"/>
      <c r="D55" s="44" t="s">
        <v>63</v>
      </c>
      <c r="E55" s="405">
        <v>117154.78</v>
      </c>
      <c r="F55" s="110"/>
      <c r="G55" s="405">
        <v>151620.68</v>
      </c>
      <c r="H55" s="108">
        <f t="shared" si="13"/>
        <v>129.41911546417481</v>
      </c>
      <c r="I55" s="145"/>
    </row>
    <row r="56" spans="1:10" s="61" customFormat="1" ht="30" x14ac:dyDescent="0.2">
      <c r="A56" s="44"/>
      <c r="B56" s="47">
        <v>3133</v>
      </c>
      <c r="C56" s="44"/>
      <c r="D56" s="46" t="s">
        <v>64</v>
      </c>
      <c r="E56" s="405"/>
      <c r="F56" s="110"/>
      <c r="G56" s="405"/>
      <c r="H56" s="108" t="e">
        <f t="shared" si="13"/>
        <v>#DIV/0!</v>
      </c>
      <c r="I56" s="108"/>
    </row>
    <row r="57" spans="1:10" s="58" customFormat="1" x14ac:dyDescent="0.2">
      <c r="A57" s="118"/>
      <c r="B57" s="148">
        <v>32</v>
      </c>
      <c r="C57" s="118"/>
      <c r="D57" s="149" t="s">
        <v>9</v>
      </c>
      <c r="E57" s="401">
        <f>E58+E63+E70+E80+E82</f>
        <v>178758.44000000003</v>
      </c>
      <c r="F57" s="124">
        <v>380248</v>
      </c>
      <c r="G57" s="401">
        <f>G58+G63+G70+G80+G82</f>
        <v>198380.68</v>
      </c>
      <c r="H57" s="119">
        <f t="shared" si="13"/>
        <v>110.97695862640107</v>
      </c>
      <c r="I57" s="119">
        <f>SUM(G57/F57*100)</f>
        <v>52.171393406408448</v>
      </c>
    </row>
    <row r="58" spans="1:10" s="58" customFormat="1" x14ac:dyDescent="0.2">
      <c r="A58" s="268"/>
      <c r="B58" s="275">
        <v>321</v>
      </c>
      <c r="C58" s="268"/>
      <c r="D58" s="268" t="s">
        <v>44</v>
      </c>
      <c r="E58" s="392">
        <f>SUM(E59:E62)</f>
        <v>28841.94</v>
      </c>
      <c r="F58" s="107"/>
      <c r="G58" s="392">
        <f>SUM(G59:G62)</f>
        <v>32250.640000000003</v>
      </c>
      <c r="H58" s="108">
        <f t="shared" si="13"/>
        <v>111.81855312090659</v>
      </c>
      <c r="I58" s="108"/>
    </row>
    <row r="59" spans="1:10" s="67" customFormat="1" x14ac:dyDescent="0.2">
      <c r="A59" s="44"/>
      <c r="B59" s="43" t="s">
        <v>65</v>
      </c>
      <c r="C59" s="44"/>
      <c r="D59" s="44" t="s">
        <v>66</v>
      </c>
      <c r="E59" s="402">
        <v>7069.19</v>
      </c>
      <c r="F59" s="108"/>
      <c r="G59" s="402">
        <v>6607.42</v>
      </c>
      <c r="H59" s="108">
        <f t="shared" si="13"/>
        <v>93.467851337989231</v>
      </c>
      <c r="I59" s="108"/>
    </row>
    <row r="60" spans="1:10" s="58" customFormat="1" ht="30" x14ac:dyDescent="0.2">
      <c r="A60" s="44"/>
      <c r="B60" s="43" t="s">
        <v>67</v>
      </c>
      <c r="C60" s="44"/>
      <c r="D60" s="46" t="s">
        <v>48</v>
      </c>
      <c r="E60" s="402">
        <v>20880.75</v>
      </c>
      <c r="F60" s="108"/>
      <c r="G60" s="402">
        <v>24236.77</v>
      </c>
      <c r="H60" s="274">
        <f t="shared" si="13"/>
        <v>116.07231541012655</v>
      </c>
      <c r="I60" s="146"/>
    </row>
    <row r="61" spans="1:10" s="58" customFormat="1" x14ac:dyDescent="0.2">
      <c r="A61" s="44"/>
      <c r="B61" s="43" t="s">
        <v>135</v>
      </c>
      <c r="C61" s="44"/>
      <c r="D61" s="46" t="s">
        <v>49</v>
      </c>
      <c r="E61" s="402">
        <v>195</v>
      </c>
      <c r="F61" s="108"/>
      <c r="G61" s="402">
        <v>623.95000000000005</v>
      </c>
      <c r="H61" s="274">
        <f t="shared" si="13"/>
        <v>319.97435897435901</v>
      </c>
      <c r="I61" s="146"/>
    </row>
    <row r="62" spans="1:10" s="58" customFormat="1" x14ac:dyDescent="0.2">
      <c r="A62" s="44"/>
      <c r="B62" s="43" t="s">
        <v>136</v>
      </c>
      <c r="C62" s="44"/>
      <c r="D62" s="46" t="s">
        <v>137</v>
      </c>
      <c r="E62" s="402">
        <v>697</v>
      </c>
      <c r="F62" s="108"/>
      <c r="G62" s="402">
        <v>782.5</v>
      </c>
      <c r="H62" s="274">
        <f t="shared" si="13"/>
        <v>112.26685796269726</v>
      </c>
      <c r="I62" s="146"/>
    </row>
    <row r="63" spans="1:10" s="58" customFormat="1" x14ac:dyDescent="0.2">
      <c r="A63" s="268"/>
      <c r="B63" s="275">
        <v>322</v>
      </c>
      <c r="C63" s="268"/>
      <c r="D63" s="268" t="s">
        <v>45</v>
      </c>
      <c r="E63" s="390">
        <f>SUM(E64:E69)</f>
        <v>83605.05</v>
      </c>
      <c r="F63" s="105"/>
      <c r="G63" s="390">
        <f>SUM(G64:G69)</f>
        <v>81623.27</v>
      </c>
      <c r="H63" s="108">
        <f t="shared" si="13"/>
        <v>97.629592949229732</v>
      </c>
      <c r="I63" s="108"/>
    </row>
    <row r="64" spans="1:10" s="58" customFormat="1" x14ac:dyDescent="0.2">
      <c r="A64" s="44"/>
      <c r="B64" s="43" t="s">
        <v>68</v>
      </c>
      <c r="C64" s="44"/>
      <c r="D64" s="44" t="s">
        <v>52</v>
      </c>
      <c r="E64" s="391">
        <v>9299.49</v>
      </c>
      <c r="F64" s="106"/>
      <c r="G64" s="391">
        <v>7361.7</v>
      </c>
      <c r="H64" s="108">
        <f t="shared" si="13"/>
        <v>79.162405680311494</v>
      </c>
      <c r="I64" s="108"/>
    </row>
    <row r="65" spans="1:9" s="58" customFormat="1" x14ac:dyDescent="0.2">
      <c r="A65" s="44"/>
      <c r="B65" s="43" t="s">
        <v>138</v>
      </c>
      <c r="C65" s="44"/>
      <c r="D65" s="44" t="s">
        <v>53</v>
      </c>
      <c r="E65" s="391">
        <v>62184.19</v>
      </c>
      <c r="F65" s="106"/>
      <c r="G65" s="391">
        <v>59632.89</v>
      </c>
      <c r="H65" s="108">
        <f t="shared" si="13"/>
        <v>95.897188658403365</v>
      </c>
      <c r="I65" s="108"/>
    </row>
    <row r="66" spans="1:9" s="67" customFormat="1" x14ac:dyDescent="0.2">
      <c r="A66" s="44"/>
      <c r="B66" s="43" t="s">
        <v>69</v>
      </c>
      <c r="C66" s="44"/>
      <c r="D66" s="44" t="s">
        <v>70</v>
      </c>
      <c r="E66" s="391">
        <v>10892.12</v>
      </c>
      <c r="F66" s="106"/>
      <c r="G66" s="391">
        <v>10174.549999999999</v>
      </c>
      <c r="H66" s="108">
        <f t="shared" si="13"/>
        <v>93.412026308927906</v>
      </c>
      <c r="I66" s="108"/>
    </row>
    <row r="67" spans="1:9" s="58" customFormat="1" ht="30" x14ac:dyDescent="0.2">
      <c r="A67" s="44"/>
      <c r="B67" s="43" t="s">
        <v>71</v>
      </c>
      <c r="C67" s="44"/>
      <c r="D67" s="46" t="s">
        <v>72</v>
      </c>
      <c r="E67" s="391">
        <v>634.32000000000005</v>
      </c>
      <c r="F67" s="106"/>
      <c r="G67" s="391">
        <v>2003.09</v>
      </c>
      <c r="H67" s="274">
        <f t="shared" si="13"/>
        <v>315.78540799596414</v>
      </c>
      <c r="I67" s="146"/>
    </row>
    <row r="68" spans="1:9" s="58" customFormat="1" x14ac:dyDescent="0.2">
      <c r="A68" s="44"/>
      <c r="B68" s="43" t="s">
        <v>139</v>
      </c>
      <c r="C68" s="44"/>
      <c r="D68" s="46" t="s">
        <v>50</v>
      </c>
      <c r="E68" s="391">
        <v>549.92999999999995</v>
      </c>
      <c r="F68" s="106"/>
      <c r="G68" s="391">
        <v>2024.44</v>
      </c>
      <c r="H68" s="274">
        <f t="shared" si="13"/>
        <v>368.12685250850114</v>
      </c>
      <c r="I68" s="146"/>
    </row>
    <row r="69" spans="1:9" s="58" customFormat="1" x14ac:dyDescent="0.2">
      <c r="A69" s="44"/>
      <c r="B69" s="43" t="s">
        <v>140</v>
      </c>
      <c r="C69" s="44"/>
      <c r="D69" s="46" t="s">
        <v>141</v>
      </c>
      <c r="E69" s="391">
        <v>45</v>
      </c>
      <c r="F69" s="106"/>
      <c r="G69" s="391">
        <v>426.6</v>
      </c>
      <c r="H69" s="274">
        <f t="shared" si="13"/>
        <v>948</v>
      </c>
      <c r="I69" s="146"/>
    </row>
    <row r="70" spans="1:9" s="58" customFormat="1" ht="15.75" customHeight="1" x14ac:dyDescent="0.2">
      <c r="A70" s="268"/>
      <c r="B70" s="265">
        <v>323</v>
      </c>
      <c r="C70" s="258"/>
      <c r="D70" s="279" t="s">
        <v>39</v>
      </c>
      <c r="E70" s="392">
        <f>SUM(E71:E79)</f>
        <v>59554.220000000016</v>
      </c>
      <c r="F70" s="107"/>
      <c r="G70" s="392">
        <f>SUM(G71:G79)</f>
        <v>70549.160000000018</v>
      </c>
      <c r="H70" s="108">
        <f t="shared" si="13"/>
        <v>118.462067003816</v>
      </c>
      <c r="I70" s="108"/>
    </row>
    <row r="71" spans="1:9" s="58" customFormat="1" ht="15.75" customHeight="1" x14ac:dyDescent="0.2">
      <c r="A71" s="44"/>
      <c r="B71" s="50" t="s">
        <v>75</v>
      </c>
      <c r="C71" s="62"/>
      <c r="D71" s="48" t="s">
        <v>76</v>
      </c>
      <c r="E71" s="402">
        <v>39348.44</v>
      </c>
      <c r="F71" s="108"/>
      <c r="G71" s="402">
        <v>42360.25</v>
      </c>
      <c r="H71" s="108">
        <f t="shared" si="13"/>
        <v>107.65420433440309</v>
      </c>
      <c r="I71" s="108"/>
    </row>
    <row r="72" spans="1:9" s="58" customFormat="1" ht="15.75" customHeight="1" x14ac:dyDescent="0.2">
      <c r="A72" s="44"/>
      <c r="B72" s="50" t="s">
        <v>77</v>
      </c>
      <c r="C72" s="62"/>
      <c r="D72" s="48" t="s">
        <v>78</v>
      </c>
      <c r="E72" s="402">
        <v>2627.01</v>
      </c>
      <c r="F72" s="108"/>
      <c r="G72" s="402">
        <v>14349.03</v>
      </c>
      <c r="H72" s="108">
        <f t="shared" si="13"/>
        <v>546.21147235830847</v>
      </c>
      <c r="I72" s="108"/>
    </row>
    <row r="73" spans="1:9" s="58" customFormat="1" ht="15.75" customHeight="1" x14ac:dyDescent="0.2">
      <c r="A73" s="44"/>
      <c r="B73" s="50">
        <v>3233</v>
      </c>
      <c r="C73" s="62"/>
      <c r="D73" s="48" t="s">
        <v>142</v>
      </c>
      <c r="E73" s="402">
        <v>0</v>
      </c>
      <c r="F73" s="108"/>
      <c r="G73" s="402">
        <v>746.55</v>
      </c>
      <c r="H73" s="108" t="e">
        <f t="shared" si="13"/>
        <v>#DIV/0!</v>
      </c>
      <c r="I73" s="108"/>
    </row>
    <row r="74" spans="1:9" s="58" customFormat="1" ht="15.75" customHeight="1" x14ac:dyDescent="0.2">
      <c r="A74" s="44"/>
      <c r="B74" s="50" t="s">
        <v>79</v>
      </c>
      <c r="C74" s="62"/>
      <c r="D74" s="48" t="s">
        <v>80</v>
      </c>
      <c r="E74" s="402">
        <v>4239.3999999999996</v>
      </c>
      <c r="F74" s="108"/>
      <c r="G74" s="402">
        <v>4140.12</v>
      </c>
      <c r="H74" s="108">
        <f t="shared" si="13"/>
        <v>97.658159173467951</v>
      </c>
      <c r="I74" s="108"/>
    </row>
    <row r="75" spans="1:9" s="58" customFormat="1" ht="15.75" customHeight="1" x14ac:dyDescent="0.2">
      <c r="A75" s="44"/>
      <c r="B75" s="50">
        <v>3235</v>
      </c>
      <c r="C75" s="62"/>
      <c r="D75" s="48" t="s">
        <v>57</v>
      </c>
      <c r="E75" s="402">
        <v>398.16</v>
      </c>
      <c r="F75" s="108"/>
      <c r="G75" s="402">
        <v>461.76</v>
      </c>
      <c r="H75" s="108">
        <f t="shared" si="13"/>
        <v>115.97347799879445</v>
      </c>
      <c r="I75" s="108"/>
    </row>
    <row r="76" spans="1:9" s="58" customFormat="1" ht="15.75" customHeight="1" x14ac:dyDescent="0.2">
      <c r="A76" s="44"/>
      <c r="B76" s="50">
        <v>3236</v>
      </c>
      <c r="C76" s="62"/>
      <c r="D76" s="48" t="s">
        <v>54</v>
      </c>
      <c r="E76" s="402">
        <v>758.29</v>
      </c>
      <c r="F76" s="108"/>
      <c r="G76" s="402">
        <v>3688.16</v>
      </c>
      <c r="H76" s="108">
        <f t="shared" si="13"/>
        <v>486.37856229147161</v>
      </c>
      <c r="I76" s="108"/>
    </row>
    <row r="77" spans="1:9" s="58" customFormat="1" ht="15.75" customHeight="1" x14ac:dyDescent="0.2">
      <c r="A77" s="44"/>
      <c r="B77" s="50">
        <v>3237</v>
      </c>
      <c r="C77" s="62"/>
      <c r="D77" s="48" t="s">
        <v>55</v>
      </c>
      <c r="E77" s="402">
        <v>1262.5</v>
      </c>
      <c r="F77" s="108"/>
      <c r="G77" s="402">
        <v>1905.22</v>
      </c>
      <c r="H77" s="108">
        <f t="shared" si="13"/>
        <v>150.90851485148517</v>
      </c>
      <c r="I77" s="108"/>
    </row>
    <row r="78" spans="1:9" s="61" customFormat="1" ht="15.75" customHeight="1" x14ac:dyDescent="0.2">
      <c r="A78" s="44"/>
      <c r="B78" s="50" t="s">
        <v>81</v>
      </c>
      <c r="C78" s="62"/>
      <c r="D78" s="48" t="s">
        <v>82</v>
      </c>
      <c r="E78" s="402">
        <v>1204.33</v>
      </c>
      <c r="F78" s="108"/>
      <c r="G78" s="402">
        <v>1163.08</v>
      </c>
      <c r="H78" s="108">
        <f t="shared" si="13"/>
        <v>96.574859050260315</v>
      </c>
      <c r="I78" s="108"/>
    </row>
    <row r="79" spans="1:9" s="58" customFormat="1" x14ac:dyDescent="0.2">
      <c r="A79" s="44"/>
      <c r="B79" s="50" t="s">
        <v>83</v>
      </c>
      <c r="C79" s="62"/>
      <c r="D79" s="48" t="s">
        <v>56</v>
      </c>
      <c r="E79" s="402">
        <v>9716.09</v>
      </c>
      <c r="F79" s="108"/>
      <c r="G79" s="402">
        <v>1734.99</v>
      </c>
      <c r="H79" s="107">
        <f t="shared" si="13"/>
        <v>17.856874524628736</v>
      </c>
      <c r="I79" s="107"/>
    </row>
    <row r="80" spans="1:9" s="58" customFormat="1" x14ac:dyDescent="0.2">
      <c r="A80" s="276"/>
      <c r="B80" s="280">
        <v>324</v>
      </c>
      <c r="C80" s="281"/>
      <c r="D80" s="282" t="s">
        <v>90</v>
      </c>
      <c r="E80" s="403">
        <f>E81</f>
        <v>0</v>
      </c>
      <c r="F80" s="111"/>
      <c r="G80" s="403">
        <f>G81</f>
        <v>0</v>
      </c>
      <c r="H80" s="107" t="e">
        <f t="shared" si="13"/>
        <v>#DIV/0!</v>
      </c>
      <c r="I80" s="111"/>
    </row>
    <row r="81" spans="1:9" s="58" customFormat="1" x14ac:dyDescent="0.2">
      <c r="A81" s="44"/>
      <c r="B81" s="50">
        <v>3241</v>
      </c>
      <c r="C81" s="62"/>
      <c r="D81" s="48" t="s">
        <v>90</v>
      </c>
      <c r="E81" s="402"/>
      <c r="F81" s="108"/>
      <c r="G81" s="402"/>
      <c r="H81" s="107" t="e">
        <f t="shared" si="13"/>
        <v>#DIV/0!</v>
      </c>
      <c r="I81" s="107"/>
    </row>
    <row r="82" spans="1:9" s="58" customFormat="1" ht="15.75" customHeight="1" x14ac:dyDescent="0.2">
      <c r="A82" s="268"/>
      <c r="B82" s="265">
        <v>329</v>
      </c>
      <c r="C82" s="258"/>
      <c r="D82" s="279" t="s">
        <v>46</v>
      </c>
      <c r="E82" s="392">
        <f>SUM(E83:E88)</f>
        <v>6757.23</v>
      </c>
      <c r="F82" s="107"/>
      <c r="G82" s="392">
        <f>SUM(G83:G88)</f>
        <v>13957.61</v>
      </c>
      <c r="H82" s="108">
        <f t="shared" si="13"/>
        <v>206.55816066642694</v>
      </c>
      <c r="I82" s="108"/>
    </row>
    <row r="83" spans="1:9" s="58" customFormat="1" x14ac:dyDescent="0.2">
      <c r="A83" s="44"/>
      <c r="B83" s="50">
        <v>3292</v>
      </c>
      <c r="C83" s="62"/>
      <c r="D83" s="49" t="s">
        <v>194</v>
      </c>
      <c r="E83" s="402">
        <v>3160.31</v>
      </c>
      <c r="F83" s="108"/>
      <c r="G83" s="402">
        <v>3357.5</v>
      </c>
      <c r="H83" s="108">
        <f t="shared" si="13"/>
        <v>106.23957776294097</v>
      </c>
      <c r="I83" s="108"/>
    </row>
    <row r="84" spans="1:9" s="58" customFormat="1" ht="15.75" customHeight="1" x14ac:dyDescent="0.2">
      <c r="A84" s="44"/>
      <c r="B84" s="50" t="s">
        <v>84</v>
      </c>
      <c r="C84" s="62"/>
      <c r="D84" s="48" t="s">
        <v>85</v>
      </c>
      <c r="E84" s="427">
        <v>774.55</v>
      </c>
      <c r="F84" s="108"/>
      <c r="G84" s="402">
        <v>32.869999999999997</v>
      </c>
      <c r="H84" s="108">
        <f>SUM(G84/E84*100)</f>
        <v>4.2437544380608099</v>
      </c>
      <c r="I84" s="108"/>
    </row>
    <row r="85" spans="1:9" s="58" customFormat="1" ht="15.75" customHeight="1" x14ac:dyDescent="0.2">
      <c r="A85" s="44"/>
      <c r="B85" s="50">
        <v>3294</v>
      </c>
      <c r="C85" s="62"/>
      <c r="D85" s="48" t="s">
        <v>195</v>
      </c>
      <c r="E85" s="427">
        <v>108.09</v>
      </c>
      <c r="F85" s="108"/>
      <c r="G85" s="402">
        <v>125</v>
      </c>
      <c r="H85" s="108">
        <f>SUM(G85/E85*100)</f>
        <v>115.64437043204737</v>
      </c>
      <c r="I85" s="108"/>
    </row>
    <row r="86" spans="1:9" s="61" customFormat="1" ht="15.75" customHeight="1" x14ac:dyDescent="0.2">
      <c r="A86" s="44"/>
      <c r="B86" s="55">
        <v>3295</v>
      </c>
      <c r="C86" s="62"/>
      <c r="D86" s="56" t="s">
        <v>86</v>
      </c>
      <c r="E86" s="402">
        <v>1976.59</v>
      </c>
      <c r="F86" s="108"/>
      <c r="G86" s="402">
        <v>2664</v>
      </c>
      <c r="H86" s="108">
        <f>SUM(G86/E86*100)</f>
        <v>134.77757147410441</v>
      </c>
      <c r="I86" s="108"/>
    </row>
    <row r="87" spans="1:9" s="61" customFormat="1" ht="15.75" customHeight="1" x14ac:dyDescent="0.2">
      <c r="A87" s="44"/>
      <c r="B87" s="55">
        <v>3296</v>
      </c>
      <c r="C87" s="62"/>
      <c r="D87" s="56" t="s">
        <v>225</v>
      </c>
      <c r="E87" s="402">
        <v>0</v>
      </c>
      <c r="F87" s="108"/>
      <c r="G87" s="402"/>
      <c r="H87" s="108" t="e">
        <f>SUM(G87/E87*100)</f>
        <v>#DIV/0!</v>
      </c>
      <c r="I87" s="108"/>
    </row>
    <row r="88" spans="1:9" s="61" customFormat="1" ht="15.75" customHeight="1" x14ac:dyDescent="0.2">
      <c r="A88" s="44"/>
      <c r="B88" s="55" t="s">
        <v>87</v>
      </c>
      <c r="C88" s="62"/>
      <c r="D88" s="56" t="s">
        <v>46</v>
      </c>
      <c r="E88" s="402">
        <v>737.69</v>
      </c>
      <c r="F88" s="108"/>
      <c r="G88" s="402">
        <v>7778.24</v>
      </c>
      <c r="H88" s="107">
        <f t="shared" ref="H88:H112" si="14">SUM(G88/E88*100)</f>
        <v>1054.4049668559962</v>
      </c>
      <c r="I88" s="107"/>
    </row>
    <row r="89" spans="1:9" s="61" customFormat="1" ht="15.75" customHeight="1" x14ac:dyDescent="0.2">
      <c r="A89" s="118"/>
      <c r="B89" s="148">
        <v>34</v>
      </c>
      <c r="C89" s="118"/>
      <c r="D89" s="149" t="s">
        <v>12</v>
      </c>
      <c r="E89" s="401">
        <f>E90</f>
        <v>467.58</v>
      </c>
      <c r="F89" s="124">
        <v>820</v>
      </c>
      <c r="G89" s="401">
        <f>G90</f>
        <v>492.82</v>
      </c>
      <c r="H89" s="119">
        <f t="shared" ref="H89:H92" si="15">SUM(G89/E89*100)</f>
        <v>105.39800675820182</v>
      </c>
      <c r="I89" s="119">
        <f>SUM(G89/F89*100)</f>
        <v>60.099999999999994</v>
      </c>
    </row>
    <row r="90" spans="1:9" s="61" customFormat="1" ht="15.75" customHeight="1" x14ac:dyDescent="0.2">
      <c r="A90" s="268"/>
      <c r="B90" s="265">
        <v>343</v>
      </c>
      <c r="C90" s="258"/>
      <c r="D90" s="279" t="s">
        <v>47</v>
      </c>
      <c r="E90" s="392">
        <f>E91+E92</f>
        <v>467.58</v>
      </c>
      <c r="F90" s="107"/>
      <c r="G90" s="392">
        <f>G91+G92</f>
        <v>492.82</v>
      </c>
      <c r="H90" s="108">
        <f t="shared" si="15"/>
        <v>105.39800675820182</v>
      </c>
      <c r="I90" s="108"/>
    </row>
    <row r="91" spans="1:9" s="61" customFormat="1" ht="15.75" customHeight="1" x14ac:dyDescent="0.2">
      <c r="A91" s="44"/>
      <c r="B91" s="50" t="s">
        <v>88</v>
      </c>
      <c r="C91" s="62"/>
      <c r="D91" s="48" t="s">
        <v>89</v>
      </c>
      <c r="E91" s="402">
        <v>467.58</v>
      </c>
      <c r="F91" s="108"/>
      <c r="G91" s="402">
        <v>492.82</v>
      </c>
      <c r="H91" s="107">
        <f t="shared" si="15"/>
        <v>105.39800675820182</v>
      </c>
      <c r="I91" s="146"/>
    </row>
    <row r="92" spans="1:9" s="61" customFormat="1" ht="15.75" customHeight="1" x14ac:dyDescent="0.2">
      <c r="A92" s="44"/>
      <c r="B92" s="50">
        <v>3433</v>
      </c>
      <c r="C92" s="62"/>
      <c r="D92" s="48" t="s">
        <v>196</v>
      </c>
      <c r="E92" s="402"/>
      <c r="F92" s="108"/>
      <c r="G92" s="402"/>
      <c r="H92" s="107" t="e">
        <f t="shared" si="15"/>
        <v>#DIV/0!</v>
      </c>
      <c r="I92" s="146"/>
    </row>
    <row r="93" spans="1:9" s="58" customFormat="1" ht="33" customHeight="1" x14ac:dyDescent="0.2">
      <c r="A93" s="118"/>
      <c r="B93" s="148" t="s">
        <v>185</v>
      </c>
      <c r="C93" s="118"/>
      <c r="D93" s="306" t="s">
        <v>186</v>
      </c>
      <c r="E93" s="401">
        <f>E94</f>
        <v>0</v>
      </c>
      <c r="F93" s="124">
        <v>69000</v>
      </c>
      <c r="G93" s="401">
        <f>G94</f>
        <v>50.96</v>
      </c>
      <c r="H93" s="119" t="e">
        <f t="shared" si="14"/>
        <v>#DIV/0!</v>
      </c>
      <c r="I93" s="119">
        <f>SUM(G93/F93*100)</f>
        <v>7.3855072463768115E-2</v>
      </c>
    </row>
    <row r="94" spans="1:9" s="67" customFormat="1" x14ac:dyDescent="0.2">
      <c r="A94" s="268"/>
      <c r="B94" s="265">
        <v>372</v>
      </c>
      <c r="C94" s="258"/>
      <c r="D94" s="279" t="s">
        <v>187</v>
      </c>
      <c r="E94" s="392">
        <f>E95</f>
        <v>0</v>
      </c>
      <c r="F94" s="107"/>
      <c r="G94" s="392">
        <f>G95</f>
        <v>50.96</v>
      </c>
      <c r="H94" s="108" t="e">
        <f t="shared" si="14"/>
        <v>#DIV/0!</v>
      </c>
      <c r="I94" s="108"/>
    </row>
    <row r="95" spans="1:9" s="61" customFormat="1" x14ac:dyDescent="0.2">
      <c r="A95" s="44"/>
      <c r="B95" s="50">
        <v>3722</v>
      </c>
      <c r="C95" s="62"/>
      <c r="D95" s="48" t="s">
        <v>188</v>
      </c>
      <c r="E95" s="402"/>
      <c r="F95" s="108"/>
      <c r="G95" s="402">
        <v>50.96</v>
      </c>
      <c r="H95" s="107" t="e">
        <f t="shared" si="14"/>
        <v>#DIV/0!</v>
      </c>
      <c r="I95" s="146"/>
    </row>
    <row r="96" spans="1:9" s="61" customFormat="1" x14ac:dyDescent="0.2">
      <c r="A96" s="118"/>
      <c r="B96" s="148" t="s">
        <v>220</v>
      </c>
      <c r="C96" s="118"/>
      <c r="D96" s="306" t="s">
        <v>221</v>
      </c>
      <c r="E96" s="401">
        <f>E97</f>
        <v>0</v>
      </c>
      <c r="F96" s="124">
        <v>1300</v>
      </c>
      <c r="G96" s="401">
        <f>G97</f>
        <v>0</v>
      </c>
      <c r="H96" s="119" t="e">
        <f t="shared" ref="H96:H98" si="16">SUM(G96/E96*100)</f>
        <v>#DIV/0!</v>
      </c>
      <c r="I96" s="119">
        <f>SUM(G96/F96*100)</f>
        <v>0</v>
      </c>
    </row>
    <row r="97" spans="1:9" s="61" customFormat="1" x14ac:dyDescent="0.2">
      <c r="A97" s="268"/>
      <c r="B97" s="265">
        <v>381</v>
      </c>
      <c r="C97" s="258"/>
      <c r="D97" s="279" t="s">
        <v>213</v>
      </c>
      <c r="E97" s="392"/>
      <c r="F97" s="107"/>
      <c r="G97" s="392">
        <f>G98</f>
        <v>0</v>
      </c>
      <c r="H97" s="108" t="e">
        <f t="shared" si="16"/>
        <v>#DIV/0!</v>
      </c>
      <c r="I97" s="108"/>
    </row>
    <row r="98" spans="1:9" s="61" customFormat="1" x14ac:dyDescent="0.2">
      <c r="A98" s="44"/>
      <c r="B98" s="50">
        <v>3812</v>
      </c>
      <c r="C98" s="62"/>
      <c r="D98" s="48" t="s">
        <v>222</v>
      </c>
      <c r="E98" s="402">
        <v>1174.06</v>
      </c>
      <c r="F98" s="108"/>
      <c r="G98" s="402"/>
      <c r="H98" s="107">
        <f t="shared" si="16"/>
        <v>0</v>
      </c>
      <c r="I98" s="146"/>
    </row>
    <row r="99" spans="1:9" s="58" customFormat="1" x14ac:dyDescent="0.2">
      <c r="A99" s="113">
        <v>4</v>
      </c>
      <c r="B99" s="507" t="s">
        <v>13</v>
      </c>
      <c r="C99" s="508"/>
      <c r="D99" s="509"/>
      <c r="E99" s="406">
        <f>E100+E109</f>
        <v>64146.46</v>
      </c>
      <c r="F99" s="114">
        <f>F100+F109</f>
        <v>105100</v>
      </c>
      <c r="G99" s="406">
        <f>G100+G109</f>
        <v>99210.12</v>
      </c>
      <c r="H99" s="115">
        <f t="shared" si="14"/>
        <v>154.66187845751739</v>
      </c>
      <c r="I99" s="115">
        <f>SUM(G99/F99*100)</f>
        <v>94.39592768791627</v>
      </c>
    </row>
    <row r="100" spans="1:9" s="58" customFormat="1" x14ac:dyDescent="0.2">
      <c r="A100" s="118"/>
      <c r="B100" s="148">
        <v>42</v>
      </c>
      <c r="C100" s="118"/>
      <c r="D100" s="149" t="s">
        <v>10</v>
      </c>
      <c r="E100" s="401">
        <f>E101+E107</f>
        <v>630.71</v>
      </c>
      <c r="F100" s="124">
        <v>25100</v>
      </c>
      <c r="G100" s="401">
        <f>G101+G107</f>
        <v>17464.099999999999</v>
      </c>
      <c r="H100" s="119">
        <f t="shared" si="14"/>
        <v>2768.9587924719758</v>
      </c>
      <c r="I100" s="119">
        <f>SUM(G100/F100*100)</f>
        <v>69.578087649402391</v>
      </c>
    </row>
    <row r="101" spans="1:9" s="68" customFormat="1" x14ac:dyDescent="0.2">
      <c r="A101" s="276"/>
      <c r="B101" s="275">
        <v>422</v>
      </c>
      <c r="C101" s="276"/>
      <c r="D101" s="268" t="s">
        <v>40</v>
      </c>
      <c r="E101" s="392">
        <f>SUM(E102:E106)</f>
        <v>224.09</v>
      </c>
      <c r="F101" s="107"/>
      <c r="G101" s="392">
        <f>SUM(G102:G106)</f>
        <v>17304.129999999997</v>
      </c>
      <c r="H101" s="108">
        <f t="shared" si="14"/>
        <v>7721.9554643223692</v>
      </c>
      <c r="I101" s="108"/>
    </row>
    <row r="102" spans="1:9" s="69" customFormat="1" x14ac:dyDescent="0.2">
      <c r="A102" s="44"/>
      <c r="B102" s="43" t="s">
        <v>93</v>
      </c>
      <c r="C102" s="44"/>
      <c r="D102" s="44" t="s">
        <v>94</v>
      </c>
      <c r="E102" s="402">
        <v>0</v>
      </c>
      <c r="F102" s="108"/>
      <c r="G102" s="402">
        <v>14702.3</v>
      </c>
      <c r="H102" s="274" t="e">
        <f t="shared" si="14"/>
        <v>#DIV/0!</v>
      </c>
      <c r="I102" s="146"/>
    </row>
    <row r="103" spans="1:9" s="58" customFormat="1" ht="18" hidden="1" customHeight="1" x14ac:dyDescent="0.2">
      <c r="A103" s="45"/>
      <c r="B103" s="51" t="s">
        <v>91</v>
      </c>
      <c r="C103" s="64"/>
      <c r="D103" s="48" t="s">
        <v>92</v>
      </c>
      <c r="E103" s="387"/>
      <c r="F103" s="104"/>
      <c r="G103" s="387"/>
      <c r="H103" s="274" t="e">
        <f t="shared" si="14"/>
        <v>#DIV/0!</v>
      </c>
      <c r="I103" s="146"/>
    </row>
    <row r="104" spans="1:9" s="58" customFormat="1" ht="18" hidden="1" customHeight="1" x14ac:dyDescent="0.2">
      <c r="A104" s="45"/>
      <c r="B104" s="51" t="s">
        <v>143</v>
      </c>
      <c r="C104" s="64"/>
      <c r="D104" s="48" t="s">
        <v>144</v>
      </c>
      <c r="E104" s="387"/>
      <c r="F104" s="104"/>
      <c r="G104" s="387"/>
      <c r="H104" s="274" t="e">
        <f t="shared" si="14"/>
        <v>#DIV/0!</v>
      </c>
      <c r="I104" s="146"/>
    </row>
    <row r="105" spans="1:9" s="58" customFormat="1" ht="18" hidden="1" customHeight="1" x14ac:dyDescent="0.2">
      <c r="A105" s="45"/>
      <c r="B105" s="51" t="s">
        <v>145</v>
      </c>
      <c r="C105" s="64"/>
      <c r="D105" s="48" t="s">
        <v>146</v>
      </c>
      <c r="E105" s="387"/>
      <c r="F105" s="104"/>
      <c r="G105" s="387"/>
      <c r="H105" s="274" t="e">
        <f t="shared" si="14"/>
        <v>#DIV/0!</v>
      </c>
      <c r="I105" s="146"/>
    </row>
    <row r="106" spans="1:9" s="58" customFormat="1" ht="18" customHeight="1" x14ac:dyDescent="0.2">
      <c r="A106" s="45"/>
      <c r="B106" s="51" t="s">
        <v>223</v>
      </c>
      <c r="C106" s="64"/>
      <c r="D106" s="48" t="s">
        <v>205</v>
      </c>
      <c r="E106" s="387">
        <v>224.09</v>
      </c>
      <c r="F106" s="104"/>
      <c r="G106" s="387">
        <v>2601.83</v>
      </c>
      <c r="H106" s="274">
        <f t="shared" si="14"/>
        <v>1161.0647507697799</v>
      </c>
      <c r="I106" s="146"/>
    </row>
    <row r="107" spans="1:9" s="58" customFormat="1" ht="18" customHeight="1" x14ac:dyDescent="0.2">
      <c r="A107" s="276"/>
      <c r="B107" s="283" t="s">
        <v>147</v>
      </c>
      <c r="C107" s="281"/>
      <c r="D107" s="282" t="s">
        <v>148</v>
      </c>
      <c r="E107" s="407">
        <f>E108</f>
        <v>406.62</v>
      </c>
      <c r="F107" s="112"/>
      <c r="G107" s="407">
        <f>G108</f>
        <v>159.97</v>
      </c>
      <c r="H107" s="274">
        <f t="shared" ref="H107:H109" si="17">SUM(G107/E107*100)</f>
        <v>39.341399832767692</v>
      </c>
      <c r="I107" s="147"/>
    </row>
    <row r="108" spans="1:9" s="58" customFormat="1" ht="18" customHeight="1" x14ac:dyDescent="0.2">
      <c r="A108" s="45"/>
      <c r="B108" s="51" t="s">
        <v>149</v>
      </c>
      <c r="C108" s="64"/>
      <c r="D108" s="48" t="s">
        <v>150</v>
      </c>
      <c r="E108" s="387">
        <v>406.62</v>
      </c>
      <c r="F108" s="104"/>
      <c r="G108" s="387">
        <v>159.97</v>
      </c>
      <c r="H108" s="274">
        <f t="shared" si="17"/>
        <v>39.341399832767692</v>
      </c>
      <c r="I108" s="146"/>
    </row>
    <row r="109" spans="1:9" s="58" customFormat="1" ht="18" customHeight="1" x14ac:dyDescent="0.2">
      <c r="A109" s="118"/>
      <c r="B109" s="148" t="s">
        <v>180</v>
      </c>
      <c r="C109" s="118"/>
      <c r="D109" s="149" t="s">
        <v>181</v>
      </c>
      <c r="E109" s="401">
        <f>E110+E118</f>
        <v>63515.75</v>
      </c>
      <c r="F109" s="124">
        <v>80000</v>
      </c>
      <c r="G109" s="401">
        <f>G110</f>
        <v>81746.02</v>
      </c>
      <c r="H109" s="119">
        <f t="shared" si="17"/>
        <v>128.70196762220394</v>
      </c>
      <c r="I109" s="119">
        <f>SUM(G109/F109*100)</f>
        <v>102.182525</v>
      </c>
    </row>
    <row r="110" spans="1:9" s="58" customFormat="1" ht="18.75" customHeight="1" x14ac:dyDescent="0.2">
      <c r="A110" s="276"/>
      <c r="B110" s="283" t="s">
        <v>182</v>
      </c>
      <c r="C110" s="281"/>
      <c r="D110" s="282" t="s">
        <v>184</v>
      </c>
      <c r="E110" s="407">
        <f>E111</f>
        <v>63515.75</v>
      </c>
      <c r="F110" s="112"/>
      <c r="G110" s="407">
        <f>G111</f>
        <v>81746.02</v>
      </c>
      <c r="H110" s="274">
        <f t="shared" si="14"/>
        <v>128.70196762220394</v>
      </c>
      <c r="I110" s="147"/>
    </row>
    <row r="111" spans="1:9" s="58" customFormat="1" ht="18" customHeight="1" x14ac:dyDescent="0.2">
      <c r="A111" s="45"/>
      <c r="B111" s="51" t="s">
        <v>183</v>
      </c>
      <c r="C111" s="64"/>
      <c r="D111" s="48" t="s">
        <v>184</v>
      </c>
      <c r="E111" s="387">
        <v>63515.75</v>
      </c>
      <c r="F111" s="104"/>
      <c r="G111" s="387">
        <v>81746.02</v>
      </c>
      <c r="H111" s="274">
        <f t="shared" si="14"/>
        <v>128.70196762220394</v>
      </c>
      <c r="I111" s="146"/>
    </row>
    <row r="112" spans="1:9" x14ac:dyDescent="0.2">
      <c r="A112" s="497" t="s">
        <v>163</v>
      </c>
      <c r="B112" s="497"/>
      <c r="C112" s="497"/>
      <c r="D112" s="497"/>
      <c r="E112" s="408">
        <f>E46+E99</f>
        <v>1115888.82</v>
      </c>
      <c r="F112" s="143">
        <f>F46+F99</f>
        <v>2709298</v>
      </c>
      <c r="G112" s="408">
        <f t="shared" ref="G112" si="18">G46+G99</f>
        <v>1437122.63</v>
      </c>
      <c r="H112" s="144">
        <f t="shared" si="14"/>
        <v>128.78725946909299</v>
      </c>
      <c r="I112" s="144">
        <f>SUM(G112/F112*100)</f>
        <v>53.044095924479329</v>
      </c>
    </row>
  </sheetData>
  <mergeCells count="11">
    <mergeCell ref="A1:J1"/>
    <mergeCell ref="A112:D112"/>
    <mergeCell ref="A5:D5"/>
    <mergeCell ref="A3:I3"/>
    <mergeCell ref="A45:D45"/>
    <mergeCell ref="B6:D6"/>
    <mergeCell ref="B37:D37"/>
    <mergeCell ref="B46:D46"/>
    <mergeCell ref="B99:D99"/>
    <mergeCell ref="A42:D42"/>
    <mergeCell ref="B32:D3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topLeftCell="A23" workbookViewId="0">
      <selection sqref="A1:J46"/>
    </sheetView>
  </sheetViews>
  <sheetFormatPr defaultRowHeight="12.75" x14ac:dyDescent="0.2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5" width="15.28515625" customWidth="1"/>
    <col min="6" max="6" width="13" customWidth="1"/>
    <col min="8" max="8" width="9.85546875" customWidth="1"/>
    <col min="9" max="9" width="2.42578125" customWidth="1"/>
    <col min="10" max="10" width="9.140625" hidden="1" customWidth="1"/>
  </cols>
  <sheetData>
    <row r="1" spans="1:10" ht="15.75" x14ac:dyDescent="0.2">
      <c r="A1" s="483"/>
      <c r="B1" s="483"/>
      <c r="C1" s="483"/>
      <c r="D1" s="483"/>
      <c r="E1" s="483"/>
      <c r="F1" s="483"/>
      <c r="G1" s="483"/>
      <c r="H1" s="483"/>
      <c r="I1" s="483"/>
      <c r="J1" s="483"/>
    </row>
    <row r="2" spans="1:10" ht="15.75" customHeight="1" x14ac:dyDescent="0.2">
      <c r="A2" s="519" t="s">
        <v>284</v>
      </c>
      <c r="B2" s="519"/>
      <c r="C2" s="519"/>
      <c r="D2" s="519"/>
      <c r="E2" s="519"/>
      <c r="F2" s="519"/>
      <c r="G2" s="519"/>
      <c r="H2" s="519"/>
    </row>
    <row r="3" spans="1:10" ht="15.75" customHeight="1" x14ac:dyDescent="0.2">
      <c r="A3" s="325"/>
      <c r="B3" s="325"/>
      <c r="C3" s="325"/>
      <c r="D3" s="325"/>
      <c r="E3" s="325"/>
      <c r="F3" s="325"/>
      <c r="G3" s="325"/>
      <c r="H3" s="325"/>
    </row>
    <row r="4" spans="1:10" ht="47.25" x14ac:dyDescent="0.2">
      <c r="A4" s="150" t="s">
        <v>237</v>
      </c>
      <c r="B4" s="318" t="s">
        <v>211</v>
      </c>
      <c r="C4" s="151" t="s">
        <v>6</v>
      </c>
      <c r="D4" s="87" t="s">
        <v>293</v>
      </c>
      <c r="E4" s="87" t="s">
        <v>294</v>
      </c>
      <c r="F4" s="241" t="s">
        <v>295</v>
      </c>
      <c r="G4" s="150" t="s">
        <v>73</v>
      </c>
      <c r="H4" s="150" t="s">
        <v>73</v>
      </c>
    </row>
    <row r="5" spans="1:10" x14ac:dyDescent="0.2">
      <c r="A5" s="520">
        <v>1</v>
      </c>
      <c r="B5" s="521"/>
      <c r="C5" s="522"/>
      <c r="D5" s="152">
        <v>2</v>
      </c>
      <c r="E5" s="153">
        <v>3</v>
      </c>
      <c r="F5" s="153">
        <v>4</v>
      </c>
      <c r="G5" s="152" t="s">
        <v>96</v>
      </c>
      <c r="H5" s="154" t="s">
        <v>95</v>
      </c>
    </row>
    <row r="6" spans="1:10" ht="31.5" customHeight="1" x14ac:dyDescent="0.2">
      <c r="A6" s="513" t="s">
        <v>159</v>
      </c>
      <c r="B6" s="514"/>
      <c r="C6" s="515"/>
      <c r="D6" s="516"/>
      <c r="E6" s="517"/>
      <c r="F6" s="517"/>
      <c r="G6" s="517"/>
      <c r="H6" s="518"/>
    </row>
    <row r="7" spans="1:10" ht="15.75" customHeight="1" x14ac:dyDescent="0.2">
      <c r="A7" s="158">
        <v>1</v>
      </c>
      <c r="B7" s="158"/>
      <c r="C7" s="159" t="s">
        <v>152</v>
      </c>
      <c r="D7" s="374">
        <f>D8+D9</f>
        <v>43852.130000000005</v>
      </c>
      <c r="E7" s="374">
        <f t="shared" ref="E7:F7" si="0">E8+E9</f>
        <v>122350</v>
      </c>
      <c r="F7" s="374">
        <f t="shared" si="0"/>
        <v>45759.47</v>
      </c>
      <c r="G7" s="131">
        <f>F7/D7*100</f>
        <v>104.3494808576003</v>
      </c>
      <c r="H7" s="172">
        <f>F7/E7*100</f>
        <v>37.400465876583574</v>
      </c>
    </row>
    <row r="8" spans="1:10" ht="30" x14ac:dyDescent="0.2">
      <c r="A8" s="166"/>
      <c r="B8" s="166">
        <v>11</v>
      </c>
      <c r="C8" s="167" t="s">
        <v>297</v>
      </c>
      <c r="D8" s="379">
        <v>43841.19</v>
      </c>
      <c r="E8" s="319">
        <v>122330</v>
      </c>
      <c r="F8" s="375">
        <v>45756.83</v>
      </c>
      <c r="G8" s="131">
        <f t="shared" ref="G8:G46" si="1">F8/D8*100</f>
        <v>104.36949818196084</v>
      </c>
      <c r="H8" s="172">
        <f t="shared" ref="H8:H46" si="2">F8/E8*100</f>
        <v>37.404422463827352</v>
      </c>
    </row>
    <row r="9" spans="1:10" ht="30" x14ac:dyDescent="0.2">
      <c r="A9" s="166"/>
      <c r="B9" s="166">
        <v>12</v>
      </c>
      <c r="C9" s="167" t="s">
        <v>240</v>
      </c>
      <c r="D9" s="379">
        <v>10.94</v>
      </c>
      <c r="E9" s="319">
        <v>20</v>
      </c>
      <c r="F9" s="375">
        <v>2.64</v>
      </c>
      <c r="G9" s="131">
        <f t="shared" si="1"/>
        <v>24.131627056672762</v>
      </c>
      <c r="H9" s="172">
        <f t="shared" si="2"/>
        <v>13.200000000000001</v>
      </c>
    </row>
    <row r="10" spans="1:10" ht="15" x14ac:dyDescent="0.2">
      <c r="A10" s="165">
        <v>3</v>
      </c>
      <c r="B10" s="160"/>
      <c r="C10" s="159" t="s">
        <v>154</v>
      </c>
      <c r="D10" s="376">
        <f>D11</f>
        <v>5654.72</v>
      </c>
      <c r="E10" s="161">
        <f>E11</f>
        <v>9000</v>
      </c>
      <c r="F10" s="376">
        <f>F11</f>
        <v>3057.2</v>
      </c>
      <c r="G10" s="131">
        <f t="shared" si="1"/>
        <v>54.064569067964449</v>
      </c>
      <c r="H10" s="172">
        <f t="shared" si="2"/>
        <v>33.968888888888884</v>
      </c>
    </row>
    <row r="11" spans="1:10" ht="15.75" customHeight="1" x14ac:dyDescent="0.2">
      <c r="A11" s="156"/>
      <c r="B11" s="168">
        <v>32</v>
      </c>
      <c r="C11" s="167" t="s">
        <v>32</v>
      </c>
      <c r="D11" s="377">
        <v>5654.72</v>
      </c>
      <c r="E11" s="323">
        <v>9000</v>
      </c>
      <c r="F11" s="377">
        <v>3057.2</v>
      </c>
      <c r="G11" s="131">
        <f t="shared" si="1"/>
        <v>54.064569067964449</v>
      </c>
      <c r="H11" s="172">
        <f t="shared" si="2"/>
        <v>33.968888888888884</v>
      </c>
    </row>
    <row r="12" spans="1:10" ht="15.75" customHeight="1" x14ac:dyDescent="0.2">
      <c r="A12" s="165">
        <v>4</v>
      </c>
      <c r="B12" s="160"/>
      <c r="C12" s="159" t="s">
        <v>153</v>
      </c>
      <c r="D12" s="376">
        <f>D13+D14</f>
        <v>81075.58</v>
      </c>
      <c r="E12" s="376">
        <f t="shared" ref="E12:F12" si="3">E13+E14</f>
        <v>203346</v>
      </c>
      <c r="F12" s="376">
        <f t="shared" si="3"/>
        <v>100064.28</v>
      </c>
      <c r="G12" s="131">
        <f t="shared" si="1"/>
        <v>123.42098570247661</v>
      </c>
      <c r="H12" s="172">
        <f t="shared" si="2"/>
        <v>49.208875512672975</v>
      </c>
    </row>
    <row r="13" spans="1:10" ht="15.75" customHeight="1" x14ac:dyDescent="0.2">
      <c r="A13" s="155"/>
      <c r="B13" s="166">
        <v>41</v>
      </c>
      <c r="C13" s="167" t="s">
        <v>276</v>
      </c>
      <c r="D13" s="379">
        <v>63387.18</v>
      </c>
      <c r="E13" s="320">
        <v>173246</v>
      </c>
      <c r="F13" s="378">
        <v>82021.990000000005</v>
      </c>
      <c r="G13" s="131">
        <f t="shared" ref="G13" si="4">F13/D13*100</f>
        <v>129.39838939040987</v>
      </c>
      <c r="H13" s="172">
        <f t="shared" ref="H13" si="5">F13/E13*100</f>
        <v>47.344233055885852</v>
      </c>
    </row>
    <row r="14" spans="1:10" ht="15" x14ac:dyDescent="0.2">
      <c r="A14" s="155"/>
      <c r="B14" s="166">
        <v>47</v>
      </c>
      <c r="C14" s="167" t="s">
        <v>33</v>
      </c>
      <c r="D14" s="379">
        <v>17688.400000000001</v>
      </c>
      <c r="E14" s="320">
        <v>30100</v>
      </c>
      <c r="F14" s="378">
        <v>18042.29</v>
      </c>
      <c r="G14" s="131">
        <f t="shared" si="1"/>
        <v>102.00068971755501</v>
      </c>
      <c r="H14" s="172">
        <f t="shared" si="2"/>
        <v>59.941162790697675</v>
      </c>
    </row>
    <row r="15" spans="1:10" ht="13.5" customHeight="1" x14ac:dyDescent="0.2">
      <c r="A15" s="165">
        <v>5</v>
      </c>
      <c r="B15" s="160"/>
      <c r="C15" s="159" t="s">
        <v>156</v>
      </c>
      <c r="D15" s="376">
        <f>D16</f>
        <v>963792.34</v>
      </c>
      <c r="E15" s="161">
        <f>E16</f>
        <v>2372000</v>
      </c>
      <c r="F15" s="376">
        <f>F16</f>
        <v>1064484.1100000001</v>
      </c>
      <c r="G15" s="131">
        <f t="shared" si="1"/>
        <v>110.44745489469237</v>
      </c>
      <c r="H15" s="172">
        <f t="shared" si="2"/>
        <v>44.877070404721756</v>
      </c>
    </row>
    <row r="16" spans="1:10" ht="14.25" customHeight="1" x14ac:dyDescent="0.2">
      <c r="A16" s="156"/>
      <c r="B16" s="168">
        <v>53</v>
      </c>
      <c r="C16" s="167" t="s">
        <v>162</v>
      </c>
      <c r="D16" s="377">
        <v>963792.34</v>
      </c>
      <c r="E16" s="323">
        <v>2372000</v>
      </c>
      <c r="F16" s="377">
        <v>1064484.1100000001</v>
      </c>
      <c r="G16" s="131">
        <f t="shared" si="1"/>
        <v>110.44745489469237</v>
      </c>
      <c r="H16" s="172">
        <f t="shared" si="2"/>
        <v>44.877070404721756</v>
      </c>
    </row>
    <row r="17" spans="1:8" ht="13.5" customHeight="1" x14ac:dyDescent="0.2">
      <c r="A17" s="165">
        <v>6</v>
      </c>
      <c r="B17" s="162"/>
      <c r="C17" s="163" t="s">
        <v>155</v>
      </c>
      <c r="D17" s="374">
        <f>D18</f>
        <v>630</v>
      </c>
      <c r="E17" s="131">
        <f>E18</f>
        <v>500</v>
      </c>
      <c r="F17" s="374">
        <f>F18</f>
        <v>418.6</v>
      </c>
      <c r="G17" s="131">
        <f t="shared" si="1"/>
        <v>66.444444444444457</v>
      </c>
      <c r="H17" s="172">
        <f t="shared" si="2"/>
        <v>83.72</v>
      </c>
    </row>
    <row r="18" spans="1:8" ht="14.25" customHeight="1" x14ac:dyDescent="0.2">
      <c r="A18" s="156"/>
      <c r="B18" s="169" t="s">
        <v>231</v>
      </c>
      <c r="C18" s="170" t="s">
        <v>34</v>
      </c>
      <c r="D18" s="379">
        <v>630</v>
      </c>
      <c r="E18" s="322">
        <v>500</v>
      </c>
      <c r="F18" s="379">
        <v>418.6</v>
      </c>
      <c r="G18" s="131">
        <f t="shared" si="1"/>
        <v>66.444444444444457</v>
      </c>
      <c r="H18" s="172">
        <f t="shared" si="2"/>
        <v>83.72</v>
      </c>
    </row>
    <row r="19" spans="1:8" ht="60" x14ac:dyDescent="0.2">
      <c r="A19" s="165">
        <v>7</v>
      </c>
      <c r="B19" s="162"/>
      <c r="C19" s="163" t="s">
        <v>210</v>
      </c>
      <c r="D19" s="374">
        <f>D20</f>
        <v>450.76</v>
      </c>
      <c r="E19" s="131">
        <f>E20</f>
        <v>102</v>
      </c>
      <c r="F19" s="374">
        <f>F20</f>
        <v>50.76</v>
      </c>
      <c r="G19" s="131">
        <f t="shared" si="1"/>
        <v>11.260981453545124</v>
      </c>
      <c r="H19" s="172">
        <f t="shared" si="2"/>
        <v>49.764705882352942</v>
      </c>
    </row>
    <row r="20" spans="1:8" ht="30" x14ac:dyDescent="0.2">
      <c r="A20" s="156"/>
      <c r="B20" s="169" t="s">
        <v>174</v>
      </c>
      <c r="C20" s="170" t="s">
        <v>277</v>
      </c>
      <c r="D20" s="380">
        <v>450.76</v>
      </c>
      <c r="E20" s="157">
        <v>102</v>
      </c>
      <c r="F20" s="380">
        <v>50.76</v>
      </c>
      <c r="G20" s="131">
        <f t="shared" si="1"/>
        <v>11.260981453545124</v>
      </c>
      <c r="H20" s="172">
        <f t="shared" si="2"/>
        <v>49.764705882352942</v>
      </c>
    </row>
    <row r="21" spans="1:8" ht="15" x14ac:dyDescent="0.2">
      <c r="A21" s="175"/>
      <c r="B21" s="175"/>
      <c r="C21" s="336" t="s">
        <v>158</v>
      </c>
      <c r="D21" s="381">
        <f>D7+D10+D12+D15+D17+D19</f>
        <v>1095455.53</v>
      </c>
      <c r="E21" s="176">
        <f>E7+E10+E12+E15+E17+E19</f>
        <v>2707298</v>
      </c>
      <c r="F21" s="381">
        <f>F7+F10+F12+F15+F17+F19</f>
        <v>1213834.4200000002</v>
      </c>
      <c r="G21" s="177">
        <f t="shared" si="1"/>
        <v>110.80636198897093</v>
      </c>
      <c r="H21" s="174">
        <f t="shared" si="2"/>
        <v>44.835641292535961</v>
      </c>
    </row>
    <row r="22" spans="1:8" ht="15" x14ac:dyDescent="0.2">
      <c r="A22" s="175"/>
      <c r="B22" s="326">
        <v>92</v>
      </c>
      <c r="C22" s="336" t="s">
        <v>233</v>
      </c>
      <c r="D22" s="381">
        <v>20336.669999999998</v>
      </c>
      <c r="E22" s="176">
        <v>2000</v>
      </c>
      <c r="F22" s="381">
        <v>1679.93</v>
      </c>
      <c r="G22" s="177">
        <f t="shared" si="1"/>
        <v>8.2605952695303611</v>
      </c>
      <c r="H22" s="174">
        <f t="shared" si="2"/>
        <v>83.996500000000012</v>
      </c>
    </row>
    <row r="23" spans="1:8" ht="15" x14ac:dyDescent="0.2">
      <c r="A23" s="175"/>
      <c r="B23" s="175"/>
      <c r="C23" s="336" t="s">
        <v>236</v>
      </c>
      <c r="D23" s="381">
        <f>D21+D22</f>
        <v>1115792.2</v>
      </c>
      <c r="E23" s="176">
        <f>E21+E22</f>
        <v>2709298</v>
      </c>
      <c r="F23" s="381">
        <f>F21+F22</f>
        <v>1215514.3500000001</v>
      </c>
      <c r="G23" s="177">
        <f t="shared" si="1"/>
        <v>108.93734066253555</v>
      </c>
      <c r="H23" s="174">
        <f t="shared" si="2"/>
        <v>44.864549783744721</v>
      </c>
    </row>
    <row r="24" spans="1:8" ht="31.5" customHeight="1" x14ac:dyDescent="0.2">
      <c r="A24" s="513" t="s">
        <v>160</v>
      </c>
      <c r="B24" s="514"/>
      <c r="C24" s="515"/>
      <c r="D24" s="516"/>
      <c r="E24" s="517"/>
      <c r="F24" s="517"/>
      <c r="G24" s="517"/>
      <c r="H24" s="518"/>
    </row>
    <row r="25" spans="1:8" ht="15" x14ac:dyDescent="0.2">
      <c r="A25" s="158">
        <v>1</v>
      </c>
      <c r="B25" s="158"/>
      <c r="C25" s="159" t="s">
        <v>152</v>
      </c>
      <c r="D25" s="374">
        <f>D26+D27</f>
        <v>43841.19</v>
      </c>
      <c r="E25" s="374">
        <f t="shared" ref="E25:F25" si="6">E26+E27</f>
        <v>122350</v>
      </c>
      <c r="F25" s="374">
        <f t="shared" si="6"/>
        <v>86800.02</v>
      </c>
      <c r="G25" s="131">
        <f t="shared" si="1"/>
        <v>197.98737214934175</v>
      </c>
      <c r="H25" s="172">
        <f t="shared" si="2"/>
        <v>70.944029423784229</v>
      </c>
    </row>
    <row r="26" spans="1:8" ht="30" x14ac:dyDescent="0.2">
      <c r="A26" s="166"/>
      <c r="B26" s="166">
        <v>11</v>
      </c>
      <c r="C26" s="167" t="s">
        <v>256</v>
      </c>
      <c r="D26" s="379">
        <v>43841.19</v>
      </c>
      <c r="E26" s="319">
        <v>122330</v>
      </c>
      <c r="F26" s="375">
        <v>86800.02</v>
      </c>
      <c r="G26" s="131">
        <f t="shared" si="1"/>
        <v>197.98737214934175</v>
      </c>
      <c r="H26" s="172">
        <f t="shared" si="2"/>
        <v>70.955628218752551</v>
      </c>
    </row>
    <row r="27" spans="1:8" ht="15" x14ac:dyDescent="0.2">
      <c r="A27" s="166"/>
      <c r="B27" s="166">
        <v>12</v>
      </c>
      <c r="C27" s="167" t="s">
        <v>239</v>
      </c>
      <c r="D27" s="379">
        <v>0</v>
      </c>
      <c r="E27" s="319">
        <v>20</v>
      </c>
      <c r="F27" s="375"/>
      <c r="G27" s="131" t="e">
        <f t="shared" si="1"/>
        <v>#DIV/0!</v>
      </c>
      <c r="H27" s="172">
        <f t="shared" si="2"/>
        <v>0</v>
      </c>
    </row>
    <row r="28" spans="1:8" ht="15" x14ac:dyDescent="0.2">
      <c r="A28" s="165">
        <v>3</v>
      </c>
      <c r="B28" s="160"/>
      <c r="C28" s="159" t="s">
        <v>154</v>
      </c>
      <c r="D28" s="376">
        <f>D29+D30</f>
        <v>875.14</v>
      </c>
      <c r="E28" s="161">
        <f>E29+E30</f>
        <v>9000</v>
      </c>
      <c r="F28" s="376">
        <f>F29+F30</f>
        <v>847.06</v>
      </c>
      <c r="G28" s="131">
        <f t="shared" si="1"/>
        <v>96.791370523573363</v>
      </c>
      <c r="H28" s="172">
        <f t="shared" si="2"/>
        <v>9.4117777777777771</v>
      </c>
    </row>
    <row r="29" spans="1:8" ht="15" x14ac:dyDescent="0.2">
      <c r="A29" s="156"/>
      <c r="B29" s="168">
        <v>32</v>
      </c>
      <c r="C29" s="167" t="s">
        <v>32</v>
      </c>
      <c r="D29" s="377">
        <v>875.14</v>
      </c>
      <c r="E29" s="323">
        <v>9000</v>
      </c>
      <c r="F29" s="377">
        <v>847.06</v>
      </c>
      <c r="G29" s="131">
        <f t="shared" si="1"/>
        <v>96.791370523573363</v>
      </c>
      <c r="H29" s="172">
        <f t="shared" si="2"/>
        <v>9.4117777777777771</v>
      </c>
    </row>
    <row r="30" spans="1:8" ht="15" x14ac:dyDescent="0.2">
      <c r="A30" s="164"/>
      <c r="B30" s="171">
        <v>39</v>
      </c>
      <c r="C30" s="164" t="s">
        <v>157</v>
      </c>
      <c r="D30" s="382">
        <v>0</v>
      </c>
      <c r="E30" s="324"/>
      <c r="F30" s="382"/>
      <c r="G30" s="131" t="e">
        <f t="shared" si="1"/>
        <v>#DIV/0!</v>
      </c>
      <c r="H30" s="172" t="e">
        <f t="shared" si="2"/>
        <v>#DIV/0!</v>
      </c>
    </row>
    <row r="31" spans="1:8" ht="15" x14ac:dyDescent="0.2">
      <c r="A31" s="165">
        <v>4</v>
      </c>
      <c r="B31" s="160"/>
      <c r="C31" s="159" t="s">
        <v>153</v>
      </c>
      <c r="D31" s="376">
        <f>D32+D33+D34</f>
        <v>88274.72</v>
      </c>
      <c r="E31" s="376">
        <f t="shared" ref="E31:F31" si="7">E32+E33+E34</f>
        <v>203346</v>
      </c>
      <c r="F31" s="376">
        <f t="shared" si="7"/>
        <v>104143.76</v>
      </c>
      <c r="G31" s="131">
        <f t="shared" si="1"/>
        <v>117.97687945087789</v>
      </c>
      <c r="H31" s="172">
        <f t="shared" si="2"/>
        <v>51.215052177077489</v>
      </c>
    </row>
    <row r="32" spans="1:8" ht="15" x14ac:dyDescent="0.2">
      <c r="A32" s="155"/>
      <c r="B32" s="166">
        <v>41</v>
      </c>
      <c r="C32" s="167" t="s">
        <v>276</v>
      </c>
      <c r="D32" s="379">
        <v>70005.570000000007</v>
      </c>
      <c r="E32" s="321">
        <v>173246</v>
      </c>
      <c r="F32" s="378">
        <v>89042.18</v>
      </c>
      <c r="G32" s="131">
        <f t="shared" ref="G32" si="8">F32/D32*100</f>
        <v>127.19299335752854</v>
      </c>
      <c r="H32" s="172">
        <f t="shared" ref="H32" si="9">F32/E32*100</f>
        <v>51.396384332105782</v>
      </c>
    </row>
    <row r="33" spans="1:8" ht="15" x14ac:dyDescent="0.2">
      <c r="A33" s="155"/>
      <c r="B33" s="166">
        <v>47</v>
      </c>
      <c r="C33" s="167" t="s">
        <v>33</v>
      </c>
      <c r="D33" s="379">
        <v>17688.400000000001</v>
      </c>
      <c r="E33" s="321">
        <v>30100</v>
      </c>
      <c r="F33" s="378">
        <v>15093.2</v>
      </c>
      <c r="G33" s="131">
        <f t="shared" si="1"/>
        <v>85.328237715112735</v>
      </c>
      <c r="H33" s="172">
        <f t="shared" si="2"/>
        <v>50.143521594684394</v>
      </c>
    </row>
    <row r="34" spans="1:8" ht="15" x14ac:dyDescent="0.2">
      <c r="A34" s="164"/>
      <c r="B34" s="171">
        <v>92</v>
      </c>
      <c r="C34" s="164" t="s">
        <v>157</v>
      </c>
      <c r="D34" s="382">
        <v>580.75</v>
      </c>
      <c r="E34" s="324"/>
      <c r="F34" s="382">
        <v>8.3800000000000008</v>
      </c>
      <c r="G34" s="131">
        <f t="shared" si="1"/>
        <v>1.4429616874730953</v>
      </c>
      <c r="H34" s="172" t="e">
        <f t="shared" si="2"/>
        <v>#DIV/0!</v>
      </c>
    </row>
    <row r="35" spans="1:8" ht="15" x14ac:dyDescent="0.2">
      <c r="A35" s="165">
        <v>5</v>
      </c>
      <c r="B35" s="160"/>
      <c r="C35" s="159" t="s">
        <v>156</v>
      </c>
      <c r="D35" s="376">
        <f>D36+D37</f>
        <v>982259.77</v>
      </c>
      <c r="E35" s="161">
        <f>E36+E37</f>
        <v>2372000</v>
      </c>
      <c r="F35" s="376">
        <f>F36+F37</f>
        <v>1244913.19</v>
      </c>
      <c r="G35" s="131">
        <f t="shared" si="1"/>
        <v>126.73971061646961</v>
      </c>
      <c r="H35" s="172">
        <f t="shared" si="2"/>
        <v>52.483692664418214</v>
      </c>
    </row>
    <row r="36" spans="1:8" ht="15" x14ac:dyDescent="0.2">
      <c r="A36" s="156"/>
      <c r="B36" s="168">
        <v>53</v>
      </c>
      <c r="C36" s="167" t="s">
        <v>162</v>
      </c>
      <c r="D36" s="377">
        <v>958187.31</v>
      </c>
      <c r="E36" s="323">
        <v>2372000</v>
      </c>
      <c r="F36" s="377">
        <v>1243241.6399999999</v>
      </c>
      <c r="G36" s="131">
        <f t="shared" si="1"/>
        <v>129.74933262265807</v>
      </c>
      <c r="H36" s="172">
        <f t="shared" si="2"/>
        <v>52.41322259696458</v>
      </c>
    </row>
    <row r="37" spans="1:8" ht="15" x14ac:dyDescent="0.2">
      <c r="A37" s="164"/>
      <c r="B37" s="171">
        <v>92</v>
      </c>
      <c r="C37" s="164" t="s">
        <v>157</v>
      </c>
      <c r="D37" s="382">
        <v>24072.46</v>
      </c>
      <c r="E37" s="337"/>
      <c r="F37" s="382">
        <v>1671.55</v>
      </c>
      <c r="G37" s="131">
        <f t="shared" si="1"/>
        <v>6.9438270953612546</v>
      </c>
      <c r="H37" s="172" t="e">
        <f t="shared" si="2"/>
        <v>#DIV/0!</v>
      </c>
    </row>
    <row r="38" spans="1:8" ht="15" x14ac:dyDescent="0.2">
      <c r="A38" s="165">
        <v>6</v>
      </c>
      <c r="B38" s="162"/>
      <c r="C38" s="163" t="s">
        <v>155</v>
      </c>
      <c r="D38" s="374">
        <f>D39+D40</f>
        <v>638</v>
      </c>
      <c r="E38" s="131">
        <f>E39+E40</f>
        <v>500</v>
      </c>
      <c r="F38" s="374">
        <f>F39+F40</f>
        <v>418.6</v>
      </c>
      <c r="G38" s="131">
        <f t="shared" si="1"/>
        <v>65.611285266457685</v>
      </c>
      <c r="H38" s="172">
        <f t="shared" si="2"/>
        <v>83.72</v>
      </c>
    </row>
    <row r="39" spans="1:8" ht="15" x14ac:dyDescent="0.2">
      <c r="A39" s="156"/>
      <c r="B39" s="169" t="s">
        <v>231</v>
      </c>
      <c r="C39" s="170" t="s">
        <v>34</v>
      </c>
      <c r="D39" s="379">
        <v>0</v>
      </c>
      <c r="E39" s="322">
        <v>500</v>
      </c>
      <c r="F39" s="379">
        <v>418.6</v>
      </c>
      <c r="G39" s="131" t="e">
        <f t="shared" si="1"/>
        <v>#DIV/0!</v>
      </c>
      <c r="H39" s="172">
        <f>F39/E39*100</f>
        <v>83.72</v>
      </c>
    </row>
    <row r="40" spans="1:8" ht="15" x14ac:dyDescent="0.2">
      <c r="A40" s="156"/>
      <c r="B40" s="169" t="s">
        <v>298</v>
      </c>
      <c r="C40" s="164" t="s">
        <v>157</v>
      </c>
      <c r="D40" s="379">
        <v>638</v>
      </c>
      <c r="E40" s="322"/>
      <c r="F40" s="379"/>
      <c r="G40" s="131">
        <f t="shared" si="1"/>
        <v>0</v>
      </c>
      <c r="H40" s="172" t="e">
        <f>F40/E40*100</f>
        <v>#DIV/0!</v>
      </c>
    </row>
    <row r="41" spans="1:8" ht="60" x14ac:dyDescent="0.2">
      <c r="A41" s="165">
        <v>7</v>
      </c>
      <c r="B41" s="162"/>
      <c r="C41" s="163" t="s">
        <v>210</v>
      </c>
      <c r="D41" s="374">
        <f>D42+D43</f>
        <v>0</v>
      </c>
      <c r="E41" s="131">
        <f t="shared" ref="E41" si="10">E42+E43</f>
        <v>102</v>
      </c>
      <c r="F41" s="374">
        <f>F42+F43</f>
        <v>0</v>
      </c>
      <c r="G41" s="131" t="e">
        <f t="shared" si="1"/>
        <v>#DIV/0!</v>
      </c>
      <c r="H41" s="172">
        <f t="shared" si="2"/>
        <v>0</v>
      </c>
    </row>
    <row r="42" spans="1:8" ht="30" x14ac:dyDescent="0.2">
      <c r="A42" s="156"/>
      <c r="B42" s="169" t="s">
        <v>174</v>
      </c>
      <c r="C42" s="170" t="s">
        <v>224</v>
      </c>
      <c r="D42" s="379">
        <v>0</v>
      </c>
      <c r="E42" s="322">
        <v>102</v>
      </c>
      <c r="F42" s="379"/>
      <c r="G42" s="131" t="e">
        <f t="shared" si="1"/>
        <v>#DIV/0!</v>
      </c>
      <c r="H42" s="172">
        <f t="shared" si="2"/>
        <v>0</v>
      </c>
    </row>
    <row r="43" spans="1:8" ht="15" hidden="1" x14ac:dyDescent="0.2">
      <c r="A43" s="164"/>
      <c r="B43" s="171">
        <v>92</v>
      </c>
      <c r="C43" s="164" t="s">
        <v>157</v>
      </c>
      <c r="D43" s="382"/>
      <c r="E43" s="173"/>
      <c r="F43" s="382"/>
      <c r="G43" s="131" t="e">
        <f t="shared" si="1"/>
        <v>#DIV/0!</v>
      </c>
      <c r="H43" s="172" t="e">
        <f t="shared" si="2"/>
        <v>#DIV/0!</v>
      </c>
    </row>
    <row r="44" spans="1:8" ht="15" x14ac:dyDescent="0.2">
      <c r="A44" s="175"/>
      <c r="B44" s="175"/>
      <c r="C44" s="175" t="s">
        <v>161</v>
      </c>
      <c r="D44" s="383">
        <f>D25+D29+D32+D33+D36+D39+D41</f>
        <v>1090597.6100000001</v>
      </c>
      <c r="E44" s="383">
        <f>E25+E29+E32+E33+E36+E39+E41</f>
        <v>2707298</v>
      </c>
      <c r="F44" s="383">
        <f>F25+F29+F32+F33+F36+F39+F41</f>
        <v>1435442.7</v>
      </c>
      <c r="G44" s="177">
        <f t="shared" si="1"/>
        <v>131.61982814174698</v>
      </c>
      <c r="H44" s="174">
        <f t="shared" si="2"/>
        <v>53.021230023440346</v>
      </c>
    </row>
    <row r="45" spans="1:8" ht="15" x14ac:dyDescent="0.2">
      <c r="A45" s="327"/>
      <c r="B45" s="328">
        <v>92</v>
      </c>
      <c r="C45" s="327" t="s">
        <v>233</v>
      </c>
      <c r="D45" s="384">
        <f>D30+D34+D37+D40</f>
        <v>25291.21</v>
      </c>
      <c r="E45" s="329">
        <v>2000</v>
      </c>
      <c r="F45" s="384">
        <f>F30+F34+F37+F40</f>
        <v>1679.93</v>
      </c>
      <c r="G45" s="177">
        <f t="shared" si="1"/>
        <v>6.6423472819212677</v>
      </c>
      <c r="H45" s="174">
        <f t="shared" si="2"/>
        <v>83.996500000000012</v>
      </c>
    </row>
    <row r="46" spans="1:8" ht="15" x14ac:dyDescent="0.2">
      <c r="A46" s="175"/>
      <c r="B46" s="175"/>
      <c r="C46" s="175" t="s">
        <v>232</v>
      </c>
      <c r="D46" s="383">
        <f>D44+D45</f>
        <v>1115888.82</v>
      </c>
      <c r="E46" s="178">
        <f>E44+E45</f>
        <v>2709298</v>
      </c>
      <c r="F46" s="383">
        <f>F44+F45</f>
        <v>1437122.63</v>
      </c>
      <c r="G46" s="177">
        <f t="shared" si="1"/>
        <v>128.78725946909299</v>
      </c>
      <c r="H46" s="174">
        <f t="shared" si="2"/>
        <v>53.044095924479329</v>
      </c>
    </row>
  </sheetData>
  <mergeCells count="7">
    <mergeCell ref="A1:J1"/>
    <mergeCell ref="A24:C24"/>
    <mergeCell ref="D24:H24"/>
    <mergeCell ref="A2:H2"/>
    <mergeCell ref="A5:C5"/>
    <mergeCell ref="A6:C6"/>
    <mergeCell ref="D6:H6"/>
  </mergeCell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sqref="A1:F10"/>
    </sheetView>
  </sheetViews>
  <sheetFormatPr defaultColWidth="9.140625" defaultRowHeight="15.75" x14ac:dyDescent="0.25"/>
  <cols>
    <col min="1" max="1" width="36.42578125" style="24" customWidth="1"/>
    <col min="2" max="2" width="17.5703125" style="24" customWidth="1"/>
    <col min="3" max="3" width="14.42578125" style="24" customWidth="1"/>
    <col min="4" max="6" width="16.28515625" style="24" customWidth="1"/>
    <col min="7" max="7" width="9.140625" style="24"/>
    <col min="8" max="8" width="1.7109375" style="24" customWidth="1"/>
    <col min="9" max="9" width="0.5703125" style="24" customWidth="1"/>
    <col min="10" max="10" width="0.7109375" style="24" customWidth="1"/>
    <col min="11" max="16384" width="9.140625" style="24"/>
  </cols>
  <sheetData>
    <row r="1" spans="1:6" x14ac:dyDescent="0.25">
      <c r="A1" s="8"/>
      <c r="B1" s="8"/>
      <c r="C1" s="8"/>
      <c r="D1" s="8"/>
      <c r="E1" s="9"/>
      <c r="F1" s="9"/>
    </row>
    <row r="2" spans="1:6" x14ac:dyDescent="0.25">
      <c r="A2" s="523" t="s">
        <v>285</v>
      </c>
      <c r="B2" s="523"/>
      <c r="C2" s="523"/>
      <c r="D2" s="524"/>
      <c r="E2" s="524"/>
      <c r="F2" s="524"/>
    </row>
    <row r="3" spans="1:6" x14ac:dyDescent="0.25">
      <c r="A3" s="8"/>
      <c r="B3" s="8"/>
      <c r="C3" s="8"/>
      <c r="D3" s="8"/>
      <c r="E3" s="9"/>
      <c r="F3" s="9"/>
    </row>
    <row r="4" spans="1:6" s="75" customFormat="1" ht="47.25" x14ac:dyDescent="0.25">
      <c r="A4" s="74" t="s">
        <v>27</v>
      </c>
      <c r="B4" s="87" t="s">
        <v>293</v>
      </c>
      <c r="C4" s="87" t="s">
        <v>294</v>
      </c>
      <c r="D4" s="241" t="s">
        <v>295</v>
      </c>
      <c r="E4" s="73" t="s">
        <v>73</v>
      </c>
      <c r="F4" s="73" t="s">
        <v>73</v>
      </c>
    </row>
    <row r="5" spans="1:6" s="78" customFormat="1" ht="11.25" x14ac:dyDescent="0.2">
      <c r="A5" s="76">
        <v>1</v>
      </c>
      <c r="B5" s="77">
        <v>2</v>
      </c>
      <c r="C5" s="77">
        <v>3</v>
      </c>
      <c r="D5" s="77">
        <v>4</v>
      </c>
      <c r="E5" s="77" t="s">
        <v>96</v>
      </c>
      <c r="F5" s="77" t="s">
        <v>95</v>
      </c>
    </row>
    <row r="6" spans="1:6" s="78" customFormat="1" ht="15" x14ac:dyDescent="0.2">
      <c r="A6" s="74" t="s">
        <v>129</v>
      </c>
      <c r="B6" s="369">
        <v>1115888.82</v>
      </c>
      <c r="C6" s="369">
        <v>2709298</v>
      </c>
      <c r="D6" s="369">
        <v>1437122.63</v>
      </c>
      <c r="E6" s="240">
        <f>SUM(D6/B6*100)</f>
        <v>128.78725946909299</v>
      </c>
      <c r="F6" s="240">
        <f>SUM(D6/C6*100)</f>
        <v>53.044095924479329</v>
      </c>
    </row>
    <row r="7" spans="1:6" s="75" customFormat="1" ht="17.25" customHeight="1" x14ac:dyDescent="0.25">
      <c r="A7" s="239" t="s">
        <v>115</v>
      </c>
      <c r="B7" s="370">
        <f>SUM(B8:B9)</f>
        <v>1115888.8199999998</v>
      </c>
      <c r="C7" s="370">
        <f t="shared" ref="C7:D7" si="0">SUM(C8:C9)</f>
        <v>2709298</v>
      </c>
      <c r="D7" s="370">
        <f t="shared" si="0"/>
        <v>1437122.63</v>
      </c>
      <c r="E7" s="240">
        <f>SUM(D7/B7*100)</f>
        <v>128.78725946909299</v>
      </c>
      <c r="F7" s="240">
        <f>SUM(D7/C7*100)</f>
        <v>53.044095924479329</v>
      </c>
    </row>
    <row r="8" spans="1:6" s="75" customFormat="1" ht="15" x14ac:dyDescent="0.25">
      <c r="A8" s="79" t="s">
        <v>28</v>
      </c>
      <c r="B8" s="371">
        <v>1053704.6299999999</v>
      </c>
      <c r="C8" s="372">
        <v>2594298</v>
      </c>
      <c r="D8" s="373">
        <v>1377489.74</v>
      </c>
      <c r="E8" s="338">
        <f t="shared" ref="E8:E9" si="1">SUM(D8/B8*100)</f>
        <v>130.72826110672023</v>
      </c>
      <c r="F8" s="338">
        <f t="shared" ref="F8:F9" si="2">SUM(D8/C8*100)</f>
        <v>53.096820026072564</v>
      </c>
    </row>
    <row r="9" spans="1:6" s="75" customFormat="1" ht="15" x14ac:dyDescent="0.25">
      <c r="A9" s="80" t="s">
        <v>116</v>
      </c>
      <c r="B9" s="372">
        <v>62184.19</v>
      </c>
      <c r="C9" s="372">
        <v>115000</v>
      </c>
      <c r="D9" s="373">
        <v>59632.89</v>
      </c>
      <c r="E9" s="338">
        <f t="shared" si="1"/>
        <v>95.897188658403365</v>
      </c>
      <c r="F9" s="338">
        <f t="shared" si="2"/>
        <v>51.854686956521732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sqref="A1:J16"/>
    </sheetView>
  </sheetViews>
  <sheetFormatPr defaultColWidth="8.85546875" defaultRowHeight="15.75" x14ac:dyDescent="0.25"/>
  <cols>
    <col min="1" max="1" width="8" style="5" customWidth="1"/>
    <col min="2" max="2" width="8.7109375" style="5" customWidth="1"/>
    <col min="3" max="3" width="5.42578125" style="5" bestFit="1" customWidth="1"/>
    <col min="4" max="4" width="32.28515625" style="5" customWidth="1"/>
    <col min="5" max="5" width="13.28515625" style="5" customWidth="1"/>
    <col min="6" max="6" width="16.28515625" style="5" customWidth="1"/>
    <col min="7" max="9" width="13.28515625" style="5" customWidth="1"/>
    <col min="10" max="16384" width="8.85546875" style="5"/>
  </cols>
  <sheetData>
    <row r="1" spans="1:10" ht="15.75" customHeight="1" x14ac:dyDescent="0.25">
      <c r="A1" s="483"/>
      <c r="B1" s="483"/>
      <c r="C1" s="483"/>
      <c r="D1" s="483"/>
      <c r="E1" s="483"/>
      <c r="F1" s="483"/>
      <c r="G1" s="483"/>
      <c r="H1" s="483"/>
      <c r="I1" s="483"/>
      <c r="J1" s="483"/>
    </row>
    <row r="2" spans="1:10" ht="21" customHeight="1" x14ac:dyDescent="0.25">
      <c r="A2" s="525" t="s">
        <v>286</v>
      </c>
      <c r="B2" s="525"/>
      <c r="C2" s="525"/>
      <c r="D2" s="525"/>
      <c r="E2" s="525"/>
      <c r="F2" s="525"/>
      <c r="G2" s="525"/>
      <c r="H2" s="526"/>
      <c r="I2" s="526"/>
    </row>
    <row r="3" spans="1:10" x14ac:dyDescent="0.25">
      <c r="A3" s="10"/>
      <c r="B3" s="10"/>
      <c r="C3" s="10"/>
      <c r="D3" s="10"/>
      <c r="E3" s="10"/>
      <c r="F3" s="10"/>
      <c r="G3" s="10"/>
      <c r="H3" s="11"/>
      <c r="I3" s="11"/>
    </row>
    <row r="4" spans="1:10" x14ac:dyDescent="0.25">
      <c r="A4" s="525" t="s">
        <v>287</v>
      </c>
      <c r="B4" s="527"/>
      <c r="C4" s="527"/>
      <c r="D4" s="527"/>
      <c r="E4" s="527"/>
      <c r="F4" s="527"/>
      <c r="G4" s="527"/>
      <c r="H4" s="527"/>
      <c r="I4" s="527"/>
    </row>
    <row r="5" spans="1:10" s="81" customFormat="1" ht="47.25" x14ac:dyDescent="0.25">
      <c r="A5" s="212" t="s">
        <v>20</v>
      </c>
      <c r="B5" s="212" t="s">
        <v>25</v>
      </c>
      <c r="C5" s="212" t="s">
        <v>23</v>
      </c>
      <c r="D5" s="212" t="s">
        <v>6</v>
      </c>
      <c r="E5" s="87" t="s">
        <v>293</v>
      </c>
      <c r="F5" s="87" t="s">
        <v>294</v>
      </c>
      <c r="G5" s="241" t="s">
        <v>295</v>
      </c>
      <c r="H5" s="212" t="s">
        <v>73</v>
      </c>
      <c r="I5" s="212" t="s">
        <v>73</v>
      </c>
    </row>
    <row r="6" spans="1:10" s="82" customFormat="1" ht="12" x14ac:dyDescent="0.2">
      <c r="A6" s="528">
        <v>1</v>
      </c>
      <c r="B6" s="528"/>
      <c r="C6" s="528"/>
      <c r="D6" s="528"/>
      <c r="E6" s="213">
        <v>2</v>
      </c>
      <c r="F6" s="213">
        <v>3</v>
      </c>
      <c r="G6" s="213">
        <v>4</v>
      </c>
      <c r="H6" s="213" t="s">
        <v>96</v>
      </c>
      <c r="I6" s="213" t="s">
        <v>95</v>
      </c>
    </row>
    <row r="7" spans="1:10" ht="31.5" x14ac:dyDescent="0.25">
      <c r="A7" s="214">
        <v>8</v>
      </c>
      <c r="B7" s="215"/>
      <c r="C7" s="215"/>
      <c r="D7" s="215" t="s">
        <v>58</v>
      </c>
      <c r="E7" s="216">
        <f>SUM(E8)</f>
        <v>0</v>
      </c>
      <c r="F7" s="216">
        <f t="shared" ref="F7:G7" si="0">SUM(F8)</f>
        <v>0</v>
      </c>
      <c r="G7" s="216">
        <f t="shared" si="0"/>
        <v>0</v>
      </c>
      <c r="H7" s="217" t="e">
        <f>SUM(G7/E7*100)</f>
        <v>#DIV/0!</v>
      </c>
      <c r="I7" s="217" t="e">
        <f>SUM(G7/F7*100)</f>
        <v>#DIV/0!</v>
      </c>
    </row>
    <row r="8" spans="1:10" s="6" customFormat="1" x14ac:dyDescent="0.25">
      <c r="A8" s="218"/>
      <c r="B8" s="219">
        <v>84</v>
      </c>
      <c r="C8" s="220"/>
      <c r="D8" s="221" t="s">
        <v>59</v>
      </c>
      <c r="E8" s="222">
        <f>SUM(E9)</f>
        <v>0</v>
      </c>
      <c r="F8" s="454"/>
      <c r="G8" s="222">
        <f t="shared" ref="G8:G9" si="1">SUM(G9)</f>
        <v>0</v>
      </c>
      <c r="H8" s="223" t="e">
        <f t="shared" ref="H8:H16" si="2">SUM(G8/E8*100)</f>
        <v>#DIV/0!</v>
      </c>
      <c r="I8" s="223" t="e">
        <f t="shared" ref="I8:I16" si="3">SUM(G8/F8*100)</f>
        <v>#DIV/0!</v>
      </c>
      <c r="J8" s="25"/>
    </row>
    <row r="9" spans="1:10" s="6" customFormat="1" ht="47.25" x14ac:dyDescent="0.25">
      <c r="A9" s="285"/>
      <c r="B9" s="286" t="s">
        <v>118</v>
      </c>
      <c r="C9" s="285"/>
      <c r="D9" s="287" t="s">
        <v>119</v>
      </c>
      <c r="E9" s="288">
        <f>SUM(E10)</f>
        <v>0</v>
      </c>
      <c r="F9" s="288"/>
      <c r="G9" s="288">
        <f t="shared" si="1"/>
        <v>0</v>
      </c>
      <c r="H9" s="289" t="e">
        <f t="shared" si="2"/>
        <v>#DIV/0!</v>
      </c>
      <c r="I9" s="289"/>
      <c r="J9" s="25"/>
    </row>
    <row r="10" spans="1:10" s="6" customFormat="1" ht="31.5" x14ac:dyDescent="0.25">
      <c r="A10" s="208"/>
      <c r="B10" s="191">
        <v>8422</v>
      </c>
      <c r="C10" s="224"/>
      <c r="D10" s="225" t="s">
        <v>117</v>
      </c>
      <c r="E10" s="226"/>
      <c r="F10" s="290"/>
      <c r="G10" s="201"/>
      <c r="H10" s="296" t="e">
        <f t="shared" si="2"/>
        <v>#DIV/0!</v>
      </c>
      <c r="I10" s="296"/>
      <c r="J10" s="25"/>
    </row>
    <row r="11" spans="1:10" ht="31.5" x14ac:dyDescent="0.25">
      <c r="A11" s="292"/>
      <c r="B11" s="293"/>
      <c r="C11" s="294">
        <v>81</v>
      </c>
      <c r="D11" s="295" t="s">
        <v>51</v>
      </c>
      <c r="E11" s="291">
        <f>SUM(E7)</f>
        <v>0</v>
      </c>
      <c r="F11" s="291">
        <f t="shared" ref="F11:G11" si="4">SUM(F7)</f>
        <v>0</v>
      </c>
      <c r="G11" s="291">
        <f t="shared" si="4"/>
        <v>0</v>
      </c>
      <c r="H11" s="289" t="e">
        <f t="shared" si="2"/>
        <v>#DIV/0!</v>
      </c>
      <c r="I11" s="289" t="e">
        <f t="shared" si="3"/>
        <v>#DIV/0!</v>
      </c>
    </row>
    <row r="12" spans="1:10" ht="31.5" x14ac:dyDescent="0.25">
      <c r="A12" s="227">
        <v>5</v>
      </c>
      <c r="B12" s="228"/>
      <c r="C12" s="229"/>
      <c r="D12" s="230" t="s">
        <v>60</v>
      </c>
      <c r="E12" s="231">
        <f>SUM(E13)</f>
        <v>0</v>
      </c>
      <c r="F12" s="231">
        <f t="shared" ref="F12:G14" si="5">SUM(F13)</f>
        <v>0</v>
      </c>
      <c r="G12" s="231">
        <f t="shared" si="5"/>
        <v>0</v>
      </c>
      <c r="H12" s="217" t="e">
        <f t="shared" si="2"/>
        <v>#DIV/0!</v>
      </c>
      <c r="I12" s="217" t="e">
        <f t="shared" si="3"/>
        <v>#DIV/0!</v>
      </c>
    </row>
    <row r="13" spans="1:10" s="83" customFormat="1" ht="31.5" x14ac:dyDescent="0.25">
      <c r="A13" s="232"/>
      <c r="B13" s="232">
        <v>54</v>
      </c>
      <c r="C13" s="233"/>
      <c r="D13" s="234" t="s">
        <v>61</v>
      </c>
      <c r="E13" s="235">
        <f>SUM(E14)</f>
        <v>0</v>
      </c>
      <c r="F13" s="235"/>
      <c r="G13" s="235">
        <f t="shared" si="5"/>
        <v>0</v>
      </c>
      <c r="H13" s="223" t="e">
        <f t="shared" si="2"/>
        <v>#DIV/0!</v>
      </c>
      <c r="I13" s="223" t="e">
        <f t="shared" si="3"/>
        <v>#DIV/0!</v>
      </c>
    </row>
    <row r="14" spans="1:10" s="83" customFormat="1" ht="63" x14ac:dyDescent="0.25">
      <c r="A14" s="297"/>
      <c r="B14" s="297" t="s">
        <v>120</v>
      </c>
      <c r="C14" s="298"/>
      <c r="D14" s="299" t="s">
        <v>121</v>
      </c>
      <c r="E14" s="299">
        <f>SUM(E15)</f>
        <v>0</v>
      </c>
      <c r="F14" s="299"/>
      <c r="G14" s="299">
        <f t="shared" si="5"/>
        <v>0</v>
      </c>
      <c r="H14" s="289" t="e">
        <f t="shared" si="2"/>
        <v>#DIV/0!</v>
      </c>
      <c r="I14" s="289"/>
    </row>
    <row r="15" spans="1:10" ht="47.25" x14ac:dyDescent="0.25">
      <c r="A15" s="236"/>
      <c r="B15" s="236" t="s">
        <v>122</v>
      </c>
      <c r="C15" s="237"/>
      <c r="D15" s="238" t="s">
        <v>123</v>
      </c>
      <c r="E15" s="238"/>
      <c r="F15" s="300"/>
      <c r="G15" s="209"/>
      <c r="H15" s="289" t="e">
        <f t="shared" si="2"/>
        <v>#DIV/0!</v>
      </c>
      <c r="I15" s="289"/>
    </row>
    <row r="16" spans="1:10" s="12" customFormat="1" x14ac:dyDescent="0.25">
      <c r="A16" s="292"/>
      <c r="B16" s="293"/>
      <c r="C16" s="294">
        <v>11</v>
      </c>
      <c r="D16" s="295" t="s">
        <v>22</v>
      </c>
      <c r="E16" s="291">
        <f>SUM(E12)</f>
        <v>0</v>
      </c>
      <c r="F16" s="291">
        <f t="shared" ref="F16:G16" si="6">SUM(F12)</f>
        <v>0</v>
      </c>
      <c r="G16" s="291">
        <f t="shared" si="6"/>
        <v>0</v>
      </c>
      <c r="H16" s="289" t="e">
        <f t="shared" si="2"/>
        <v>#DIV/0!</v>
      </c>
      <c r="I16" s="289" t="e">
        <f t="shared" si="3"/>
        <v>#DIV/0!</v>
      </c>
    </row>
  </sheetData>
  <mergeCells count="4">
    <mergeCell ref="A2:I2"/>
    <mergeCell ref="A4:I4"/>
    <mergeCell ref="A6:D6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E297-5A9E-4BD2-B708-AB5CA4CA52F8}">
  <sheetPr>
    <pageSetUpPr fitToPage="1"/>
  </sheetPr>
  <dimension ref="A2:J28"/>
  <sheetViews>
    <sheetView workbookViewId="0">
      <selection sqref="A1:I26"/>
    </sheetView>
  </sheetViews>
  <sheetFormatPr defaultRowHeight="12.75" x14ac:dyDescent="0.2"/>
  <cols>
    <col min="1" max="1" width="32.85546875" customWidth="1"/>
    <col min="2" max="2" width="25.85546875" customWidth="1"/>
    <col min="3" max="3" width="28.5703125" customWidth="1"/>
    <col min="4" max="4" width="24.42578125" customWidth="1"/>
    <col min="5" max="5" width="11.85546875" customWidth="1"/>
    <col min="6" max="6" width="13.42578125" customWidth="1"/>
    <col min="7" max="7" width="1.140625" customWidth="1"/>
    <col min="8" max="8" width="8.85546875" hidden="1" customWidth="1"/>
    <col min="9" max="10" width="9.140625" hidden="1" customWidth="1"/>
  </cols>
  <sheetData>
    <row r="2" spans="1:9" ht="15.75" x14ac:dyDescent="0.2">
      <c r="A2" s="10"/>
      <c r="B2" s="10"/>
      <c r="C2" s="10"/>
      <c r="D2" s="10"/>
      <c r="E2" s="10"/>
      <c r="F2" s="10"/>
      <c r="G2" s="10"/>
      <c r="H2" s="11"/>
      <c r="I2" s="11"/>
    </row>
    <row r="3" spans="1:9" ht="15.75" x14ac:dyDescent="0.2">
      <c r="A3" s="525" t="s">
        <v>288</v>
      </c>
      <c r="B3" s="525"/>
      <c r="C3" s="525"/>
      <c r="D3" s="525"/>
      <c r="E3" s="525"/>
      <c r="F3" s="525"/>
      <c r="G3" s="525"/>
      <c r="H3" s="525"/>
      <c r="I3" s="525"/>
    </row>
    <row r="4" spans="1:9" ht="31.5" x14ac:dyDescent="0.2">
      <c r="A4" s="438" t="s">
        <v>27</v>
      </c>
      <c r="B4" s="87" t="s">
        <v>293</v>
      </c>
      <c r="C4" s="87" t="s">
        <v>294</v>
      </c>
      <c r="D4" s="241" t="s">
        <v>295</v>
      </c>
      <c r="E4" s="150" t="s">
        <v>73</v>
      </c>
      <c r="F4" s="150" t="s">
        <v>73</v>
      </c>
    </row>
    <row r="5" spans="1:9" x14ac:dyDescent="0.2">
      <c r="A5" s="152">
        <v>1</v>
      </c>
      <c r="B5" s="152">
        <v>2</v>
      </c>
      <c r="C5" s="153">
        <v>3</v>
      </c>
      <c r="D5" s="153">
        <v>4</v>
      </c>
      <c r="E5" s="152" t="s">
        <v>96</v>
      </c>
      <c r="F5" s="154" t="s">
        <v>95</v>
      </c>
    </row>
    <row r="6" spans="1:9" x14ac:dyDescent="0.2">
      <c r="A6" s="439" t="s">
        <v>259</v>
      </c>
      <c r="B6" s="440"/>
      <c r="C6" s="440"/>
      <c r="D6" s="164"/>
      <c r="E6" s="164"/>
      <c r="F6" s="164"/>
    </row>
    <row r="7" spans="1:9" x14ac:dyDescent="0.2">
      <c r="A7" s="439" t="s">
        <v>260</v>
      </c>
      <c r="B7" s="440"/>
      <c r="C7" s="440"/>
      <c r="D7" s="164"/>
      <c r="E7" s="164"/>
      <c r="F7" s="164"/>
    </row>
    <row r="8" spans="1:9" ht="15" customHeight="1" x14ac:dyDescent="0.2">
      <c r="A8" s="441" t="s">
        <v>261</v>
      </c>
      <c r="B8" s="440"/>
      <c r="C8" s="440"/>
      <c r="D8" s="164"/>
      <c r="E8" s="164"/>
      <c r="F8" s="164"/>
    </row>
    <row r="9" spans="1:9" ht="15" customHeight="1" x14ac:dyDescent="0.2">
      <c r="A9" s="442" t="s">
        <v>262</v>
      </c>
      <c r="B9" s="440"/>
      <c r="C9" s="440"/>
      <c r="D9" s="164"/>
      <c r="E9" s="164"/>
      <c r="F9" s="164"/>
    </row>
    <row r="10" spans="1:9" ht="15" customHeight="1" x14ac:dyDescent="0.2">
      <c r="A10" s="442" t="s">
        <v>263</v>
      </c>
      <c r="B10" s="440"/>
      <c r="C10" s="440"/>
      <c r="D10" s="164"/>
      <c r="E10" s="164"/>
      <c r="F10" s="164"/>
    </row>
    <row r="11" spans="1:9" ht="15" customHeight="1" x14ac:dyDescent="0.2">
      <c r="A11" s="439" t="s">
        <v>264</v>
      </c>
      <c r="B11" s="440"/>
      <c r="C11" s="440"/>
      <c r="D11" s="164"/>
      <c r="E11" s="164"/>
      <c r="F11" s="164"/>
    </row>
    <row r="12" spans="1:9" ht="23.25" customHeight="1" x14ac:dyDescent="0.2">
      <c r="A12" s="443" t="s">
        <v>265</v>
      </c>
      <c r="B12" s="440"/>
      <c r="C12" s="440"/>
      <c r="D12" s="164"/>
      <c r="E12" s="164"/>
      <c r="F12" s="164"/>
    </row>
    <row r="13" spans="1:9" ht="15" customHeight="1" x14ac:dyDescent="0.2">
      <c r="A13" s="439" t="s">
        <v>266</v>
      </c>
      <c r="B13" s="440"/>
      <c r="C13" s="440"/>
      <c r="D13" s="164"/>
      <c r="E13" s="164"/>
      <c r="F13" s="164"/>
    </row>
    <row r="14" spans="1:9" ht="24" customHeight="1" x14ac:dyDescent="0.2">
      <c r="A14" s="443" t="s">
        <v>267</v>
      </c>
      <c r="B14" s="440"/>
      <c r="C14" s="440"/>
      <c r="D14" s="164"/>
      <c r="E14" s="164"/>
      <c r="F14" s="164"/>
    </row>
    <row r="15" spans="1:9" ht="15" customHeight="1" x14ac:dyDescent="0.2">
      <c r="A15" s="444" t="s">
        <v>268</v>
      </c>
      <c r="B15" s="440"/>
      <c r="C15" s="440"/>
      <c r="D15" s="164"/>
      <c r="E15" s="164"/>
      <c r="F15" s="164"/>
    </row>
    <row r="16" spans="1:9" ht="15" customHeight="1" x14ac:dyDescent="0.2">
      <c r="A16" s="443"/>
      <c r="B16" s="440"/>
      <c r="C16" s="440"/>
      <c r="D16" s="164"/>
      <c r="E16" s="164"/>
      <c r="F16" s="164"/>
    </row>
    <row r="17" spans="1:6" ht="15" customHeight="1" x14ac:dyDescent="0.2">
      <c r="A17" s="439" t="s">
        <v>269</v>
      </c>
      <c r="B17" s="440"/>
      <c r="C17" s="440"/>
      <c r="D17" s="164"/>
      <c r="E17" s="164"/>
      <c r="F17" s="164"/>
    </row>
    <row r="18" spans="1:6" ht="15" customHeight="1" x14ac:dyDescent="0.2">
      <c r="A18" s="439" t="s">
        <v>260</v>
      </c>
      <c r="B18" s="440"/>
      <c r="C18" s="440"/>
      <c r="D18" s="164"/>
      <c r="E18" s="164"/>
      <c r="F18" s="164"/>
    </row>
    <row r="19" spans="1:6" ht="15" customHeight="1" x14ac:dyDescent="0.2">
      <c r="A19" s="441" t="s">
        <v>261</v>
      </c>
      <c r="B19" s="440"/>
      <c r="C19" s="440"/>
      <c r="D19" s="164"/>
      <c r="E19" s="164"/>
      <c r="F19" s="164"/>
    </row>
    <row r="20" spans="1:6" ht="15" customHeight="1" x14ac:dyDescent="0.2">
      <c r="A20" s="442" t="s">
        <v>262</v>
      </c>
      <c r="B20" s="440"/>
      <c r="C20" s="440"/>
      <c r="D20" s="164"/>
      <c r="E20" s="164"/>
      <c r="F20" s="164"/>
    </row>
    <row r="21" spans="1:6" ht="15" customHeight="1" x14ac:dyDescent="0.2">
      <c r="A21" s="442" t="s">
        <v>263</v>
      </c>
      <c r="B21" s="440"/>
      <c r="C21" s="440"/>
      <c r="D21" s="164"/>
      <c r="E21" s="164"/>
      <c r="F21" s="164"/>
    </row>
    <row r="22" spans="1:6" ht="15" customHeight="1" x14ac:dyDescent="0.2">
      <c r="A22" s="439" t="s">
        <v>264</v>
      </c>
      <c r="B22" s="440"/>
      <c r="C22" s="440"/>
      <c r="D22" s="164"/>
      <c r="E22" s="164"/>
      <c r="F22" s="164"/>
    </row>
    <row r="23" spans="1:6" ht="23.25" customHeight="1" x14ac:dyDescent="0.2">
      <c r="A23" s="443" t="s">
        <v>265</v>
      </c>
      <c r="B23" s="440"/>
      <c r="C23" s="440"/>
      <c r="D23" s="164"/>
      <c r="E23" s="164"/>
      <c r="F23" s="164"/>
    </row>
    <row r="24" spans="1:6" ht="15" customHeight="1" x14ac:dyDescent="0.2">
      <c r="A24" s="439" t="s">
        <v>266</v>
      </c>
      <c r="B24" s="440"/>
      <c r="C24" s="440"/>
      <c r="D24" s="164"/>
      <c r="E24" s="164"/>
      <c r="F24" s="164"/>
    </row>
    <row r="25" spans="1:6" ht="24" customHeight="1" x14ac:dyDescent="0.2">
      <c r="A25" s="443" t="s">
        <v>267</v>
      </c>
      <c r="B25" s="440"/>
      <c r="C25" s="440"/>
      <c r="D25" s="164"/>
      <c r="E25" s="164"/>
      <c r="F25" s="164"/>
    </row>
    <row r="26" spans="1:6" ht="15" customHeight="1" x14ac:dyDescent="0.2">
      <c r="A26" s="444" t="s">
        <v>268</v>
      </c>
      <c r="B26" s="440"/>
      <c r="C26" s="440"/>
      <c r="D26" s="164"/>
      <c r="E26" s="164"/>
      <c r="F26" s="164"/>
    </row>
    <row r="27" spans="1:6" ht="15" customHeight="1" x14ac:dyDescent="0.2"/>
    <row r="28" spans="1:6" ht="15" customHeight="1" x14ac:dyDescent="0.2"/>
  </sheetData>
  <mergeCells count="1">
    <mergeCell ref="A3:I3"/>
  </mergeCells>
  <pageMargins left="0.7" right="0.7" top="0.75" bottom="0.75" header="0.3" footer="0.3"/>
  <pageSetup paperSize="9" scale="9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79"/>
  <sheetViews>
    <sheetView topLeftCell="A257" zoomScaleNormal="100" workbookViewId="0">
      <selection activeCell="C278" sqref="C278"/>
    </sheetView>
  </sheetViews>
  <sheetFormatPr defaultColWidth="9.140625" defaultRowHeight="15.75" x14ac:dyDescent="0.25"/>
  <cols>
    <col min="1" max="1" width="9.7109375" style="35" customWidth="1"/>
    <col min="2" max="2" width="54" style="35" customWidth="1"/>
    <col min="3" max="3" width="13.28515625" style="35" customWidth="1"/>
    <col min="4" max="4" width="14.7109375" style="35" customWidth="1"/>
    <col min="5" max="5" width="8.28515625" style="18" customWidth="1"/>
    <col min="6" max="7" width="15.140625" style="18" customWidth="1"/>
    <col min="8" max="8" width="16.7109375" style="18" hidden="1" customWidth="1"/>
    <col min="9" max="9" width="16.42578125" style="18" hidden="1" customWidth="1"/>
    <col min="10" max="10" width="12.5703125" style="18" hidden="1" customWidth="1"/>
    <col min="11" max="12" width="10.7109375" style="18" bestFit="1" customWidth="1"/>
    <col min="13" max="13" width="10.28515625" style="18" bestFit="1" customWidth="1"/>
    <col min="14" max="14" width="11.85546875" style="18" bestFit="1" customWidth="1"/>
    <col min="15" max="15" width="15.42578125" style="18" customWidth="1"/>
    <col min="16" max="16" width="9.140625" style="18" customWidth="1"/>
    <col min="17" max="16384" width="9.140625" style="18"/>
  </cols>
  <sheetData>
    <row r="1" spans="1:5" s="13" customFormat="1" ht="15.75" customHeight="1" x14ac:dyDescent="0.25">
      <c r="A1" s="430"/>
      <c r="B1" s="430" t="s">
        <v>258</v>
      </c>
      <c r="C1" s="430"/>
      <c r="D1" s="430"/>
      <c r="E1" s="430"/>
    </row>
    <row r="2" spans="1:5" s="22" customFormat="1" ht="15.75" customHeight="1" x14ac:dyDescent="0.25">
      <c r="A2" s="431"/>
      <c r="B2" s="431" t="s">
        <v>289</v>
      </c>
      <c r="C2" s="431"/>
      <c r="D2" s="431"/>
      <c r="E2" s="431"/>
    </row>
    <row r="3" spans="1:5" s="22" customFormat="1" x14ac:dyDescent="0.25">
      <c r="A3" s="26"/>
      <c r="B3" s="434"/>
      <c r="C3" s="27"/>
      <c r="D3" s="27"/>
      <c r="E3" s="28"/>
    </row>
    <row r="4" spans="1:5" s="42" customFormat="1" ht="38.25" x14ac:dyDescent="0.2">
      <c r="A4" s="84" t="s">
        <v>29</v>
      </c>
      <c r="B4" s="84" t="s">
        <v>30</v>
      </c>
      <c r="C4" s="432" t="s">
        <v>296</v>
      </c>
      <c r="D4" s="455" t="s">
        <v>295</v>
      </c>
      <c r="E4" s="433" t="s">
        <v>73</v>
      </c>
    </row>
    <row r="5" spans="1:5" s="22" customFormat="1" x14ac:dyDescent="0.25">
      <c r="A5" s="529">
        <v>1</v>
      </c>
      <c r="B5" s="529"/>
      <c r="C5" s="85">
        <v>2</v>
      </c>
      <c r="D5" s="85">
        <v>3</v>
      </c>
      <c r="E5" s="86" t="s">
        <v>124</v>
      </c>
    </row>
    <row r="6" spans="1:5" s="22" customFormat="1" x14ac:dyDescent="0.25">
      <c r="A6" s="84">
        <v>15866</v>
      </c>
      <c r="B6" s="84" t="s">
        <v>270</v>
      </c>
      <c r="C6" s="85"/>
      <c r="D6" s="85"/>
      <c r="E6" s="86"/>
    </row>
    <row r="7" spans="1:5" s="22" customFormat="1" x14ac:dyDescent="0.25">
      <c r="A7" s="84"/>
      <c r="B7" s="84" t="s">
        <v>271</v>
      </c>
      <c r="C7" s="445">
        <f>SUM(C8:C16)</f>
        <v>2709298</v>
      </c>
      <c r="D7" s="445">
        <f>SUM(D8:D16)</f>
        <v>1437122.63</v>
      </c>
      <c r="E7" s="446">
        <f>SUM(D7/C7*100)</f>
        <v>53.044095924479329</v>
      </c>
    </row>
    <row r="8" spans="1:5" s="22" customFormat="1" x14ac:dyDescent="0.25">
      <c r="A8" s="211" t="s">
        <v>299</v>
      </c>
      <c r="B8" s="451" t="s">
        <v>291</v>
      </c>
      <c r="C8" s="363">
        <v>173246</v>
      </c>
      <c r="D8" s="363">
        <v>89042.18</v>
      </c>
      <c r="E8" s="446">
        <f>SUM(D8/C8*100)</f>
        <v>51.396384332105782</v>
      </c>
    </row>
    <row r="9" spans="1:5" s="22" customFormat="1" x14ac:dyDescent="0.25">
      <c r="A9" s="211" t="s">
        <v>207</v>
      </c>
      <c r="B9" s="451" t="s">
        <v>226</v>
      </c>
      <c r="C9" s="363">
        <v>122330</v>
      </c>
      <c r="D9" s="363">
        <v>86800.02</v>
      </c>
      <c r="E9" s="447">
        <f t="shared" ref="E9:E11" si="0">(D9/C9)*100</f>
        <v>70.955628218752551</v>
      </c>
    </row>
    <row r="10" spans="1:5" s="22" customFormat="1" x14ac:dyDescent="0.25">
      <c r="A10" s="211" t="s">
        <v>238</v>
      </c>
      <c r="B10" s="451" t="s">
        <v>257</v>
      </c>
      <c r="C10" s="363">
        <v>20</v>
      </c>
      <c r="D10" s="363"/>
      <c r="E10" s="447">
        <f t="shared" si="0"/>
        <v>0</v>
      </c>
    </row>
    <row r="11" spans="1:5" s="22" customFormat="1" x14ac:dyDescent="0.25">
      <c r="A11" s="211" t="s">
        <v>300</v>
      </c>
      <c r="B11" s="451" t="s">
        <v>32</v>
      </c>
      <c r="C11" s="363">
        <v>9000</v>
      </c>
      <c r="D11" s="363">
        <v>847.06</v>
      </c>
      <c r="E11" s="447">
        <f t="shared" si="0"/>
        <v>9.4117777777777771</v>
      </c>
    </row>
    <row r="12" spans="1:5" s="22" customFormat="1" x14ac:dyDescent="0.25">
      <c r="A12" s="211" t="s">
        <v>301</v>
      </c>
      <c r="B12" s="451" t="s">
        <v>33</v>
      </c>
      <c r="C12" s="354">
        <v>30100</v>
      </c>
      <c r="D12" s="354">
        <v>15093.2</v>
      </c>
      <c r="E12" s="447">
        <f t="shared" ref="E12:E16" si="1">(D12/C12)*100</f>
        <v>50.143521594684394</v>
      </c>
    </row>
    <row r="13" spans="1:5" s="22" customFormat="1" x14ac:dyDescent="0.25">
      <c r="A13" s="448" t="s">
        <v>302</v>
      </c>
      <c r="B13" s="452" t="s">
        <v>21</v>
      </c>
      <c r="C13" s="422">
        <v>2372000</v>
      </c>
      <c r="D13" s="422">
        <v>1243241.6399999999</v>
      </c>
      <c r="E13" s="447">
        <f t="shared" si="1"/>
        <v>52.41322259696458</v>
      </c>
    </row>
    <row r="14" spans="1:5" s="22" customFormat="1" x14ac:dyDescent="0.25">
      <c r="A14" s="211" t="s">
        <v>209</v>
      </c>
      <c r="B14" s="451" t="s">
        <v>34</v>
      </c>
      <c r="C14" s="354">
        <v>500</v>
      </c>
      <c r="D14" s="354">
        <v>418.6</v>
      </c>
      <c r="E14" s="447">
        <f t="shared" si="1"/>
        <v>83.72</v>
      </c>
    </row>
    <row r="15" spans="1:5" s="22" customFormat="1" ht="31.5" x14ac:dyDescent="0.25">
      <c r="A15" s="211" t="s">
        <v>303</v>
      </c>
      <c r="B15" s="453" t="s">
        <v>200</v>
      </c>
      <c r="C15" s="354">
        <v>102</v>
      </c>
      <c r="D15" s="354"/>
      <c r="E15" s="195">
        <f t="shared" si="1"/>
        <v>0</v>
      </c>
    </row>
    <row r="16" spans="1:5" s="22" customFormat="1" x14ac:dyDescent="0.25">
      <c r="A16" s="449" t="s">
        <v>273</v>
      </c>
      <c r="B16" s="199" t="s">
        <v>272</v>
      </c>
      <c r="C16" s="450">
        <v>2000</v>
      </c>
      <c r="D16" s="450">
        <v>1679.93</v>
      </c>
      <c r="E16" s="195">
        <f t="shared" si="1"/>
        <v>83.996500000000012</v>
      </c>
    </row>
    <row r="17" spans="1:5" s="22" customFormat="1" x14ac:dyDescent="0.25">
      <c r="A17" s="179" t="s">
        <v>189</v>
      </c>
      <c r="B17" s="180" t="s">
        <v>191</v>
      </c>
      <c r="C17" s="348">
        <f>SUM(C18,C52,C209)</f>
        <v>2709298</v>
      </c>
      <c r="D17" s="348">
        <f>SUM(D18,D52,D209)</f>
        <v>1437122.6300000001</v>
      </c>
      <c r="E17" s="181">
        <f>SUM(D17/C17*100)</f>
        <v>53.044095924479336</v>
      </c>
    </row>
    <row r="18" spans="1:5" s="29" customFormat="1" ht="31.5" customHeight="1" x14ac:dyDescent="0.25">
      <c r="A18" s="182" t="s">
        <v>190</v>
      </c>
      <c r="B18" s="183" t="s">
        <v>192</v>
      </c>
      <c r="C18" s="349">
        <f>SUM(C19)</f>
        <v>159246</v>
      </c>
      <c r="D18" s="349">
        <f>SUM(D19)</f>
        <v>85150.960000000021</v>
      </c>
      <c r="E18" s="184">
        <f>SUM(D18/C18*100)</f>
        <v>53.471333659872158</v>
      </c>
    </row>
    <row r="19" spans="1:5" s="30" customFormat="1" x14ac:dyDescent="0.2">
      <c r="A19" s="185" t="s">
        <v>299</v>
      </c>
      <c r="B19" s="315" t="s">
        <v>304</v>
      </c>
      <c r="C19" s="350">
        <f>SUM(C20)</f>
        <v>159246</v>
      </c>
      <c r="D19" s="350">
        <f>SUM(D20)</f>
        <v>85150.960000000021</v>
      </c>
      <c r="E19" s="186">
        <f>SUM(D19/C19*100)</f>
        <v>53.471333659872158</v>
      </c>
    </row>
    <row r="20" spans="1:5" s="30" customFormat="1" x14ac:dyDescent="0.2">
      <c r="A20" s="187">
        <v>3</v>
      </c>
      <c r="B20" s="188" t="s">
        <v>24</v>
      </c>
      <c r="C20" s="351">
        <f>SUM(C21,C48)</f>
        <v>159246</v>
      </c>
      <c r="D20" s="351">
        <f>SUM(D21,D48)</f>
        <v>85150.960000000021</v>
      </c>
      <c r="E20" s="194">
        <f>SUM(D20/C20*100)</f>
        <v>53.471333659872158</v>
      </c>
    </row>
    <row r="21" spans="1:5" s="30" customFormat="1" x14ac:dyDescent="0.2">
      <c r="A21" s="189">
        <v>32</v>
      </c>
      <c r="B21" s="190" t="s">
        <v>9</v>
      </c>
      <c r="C21" s="351">
        <v>158446</v>
      </c>
      <c r="D21" s="351">
        <f>SUM(D22,D26,D32,D42)</f>
        <v>84658.140000000014</v>
      </c>
      <c r="E21" s="194">
        <f>(D21/C21)*100</f>
        <v>53.430279085619084</v>
      </c>
    </row>
    <row r="22" spans="1:5" s="30" customFormat="1" x14ac:dyDescent="0.2">
      <c r="A22" s="189">
        <v>321</v>
      </c>
      <c r="B22" s="190" t="s">
        <v>44</v>
      </c>
      <c r="C22" s="194"/>
      <c r="D22" s="351">
        <f>SUM(D23:D25)</f>
        <v>7281.78</v>
      </c>
      <c r="E22" s="194"/>
    </row>
    <row r="23" spans="1:5" s="30" customFormat="1" x14ac:dyDescent="0.2">
      <c r="A23" s="191" t="s">
        <v>65</v>
      </c>
      <c r="B23" s="192" t="s">
        <v>66</v>
      </c>
      <c r="C23" s="193"/>
      <c r="D23" s="352">
        <v>5875.33</v>
      </c>
      <c r="E23" s="193"/>
    </row>
    <row r="24" spans="1:5" s="30" customFormat="1" x14ac:dyDescent="0.2">
      <c r="A24" s="191">
        <v>3213</v>
      </c>
      <c r="B24" s="192" t="s">
        <v>49</v>
      </c>
      <c r="C24" s="193"/>
      <c r="D24" s="352">
        <v>623.95000000000005</v>
      </c>
      <c r="E24" s="193"/>
    </row>
    <row r="25" spans="1:5" s="30" customFormat="1" x14ac:dyDescent="0.2">
      <c r="A25" s="307">
        <v>3214</v>
      </c>
      <c r="B25" s="308" t="s">
        <v>137</v>
      </c>
      <c r="C25" s="309"/>
      <c r="D25" s="353">
        <v>782.5</v>
      </c>
      <c r="E25" s="194"/>
    </row>
    <row r="26" spans="1:5" s="30" customFormat="1" x14ac:dyDescent="0.2">
      <c r="A26" s="196">
        <v>322</v>
      </c>
      <c r="B26" s="188" t="s">
        <v>45</v>
      </c>
      <c r="C26" s="197"/>
      <c r="D26" s="354">
        <f>SUM(D27:D31)</f>
        <v>21458.489999999998</v>
      </c>
      <c r="E26" s="197"/>
    </row>
    <row r="27" spans="1:5" s="30" customFormat="1" x14ac:dyDescent="0.2">
      <c r="A27" s="198" t="s">
        <v>68</v>
      </c>
      <c r="B27" s="199" t="s">
        <v>52</v>
      </c>
      <c r="C27" s="200"/>
      <c r="D27" s="352">
        <v>7220.97</v>
      </c>
      <c r="E27" s="200"/>
    </row>
    <row r="28" spans="1:5" s="30" customFormat="1" x14ac:dyDescent="0.2">
      <c r="A28" s="198" t="s">
        <v>69</v>
      </c>
      <c r="B28" s="199" t="s">
        <v>70</v>
      </c>
      <c r="C28" s="200"/>
      <c r="D28" s="352">
        <v>10174.549999999999</v>
      </c>
      <c r="E28" s="200"/>
    </row>
    <row r="29" spans="1:5" s="30" customFormat="1" x14ac:dyDescent="0.2">
      <c r="A29" s="198" t="s">
        <v>71</v>
      </c>
      <c r="B29" s="199" t="s">
        <v>72</v>
      </c>
      <c r="C29" s="200"/>
      <c r="D29" s="352">
        <v>2003.09</v>
      </c>
      <c r="E29" s="200"/>
    </row>
    <row r="30" spans="1:5" s="30" customFormat="1" x14ac:dyDescent="0.2">
      <c r="A30" s="307">
        <v>3225</v>
      </c>
      <c r="B30" s="308" t="s">
        <v>193</v>
      </c>
      <c r="C30" s="309"/>
      <c r="D30" s="353">
        <v>1633.28</v>
      </c>
      <c r="E30" s="194"/>
    </row>
    <row r="31" spans="1:5" s="30" customFormat="1" x14ac:dyDescent="0.2">
      <c r="A31" s="307">
        <v>3227</v>
      </c>
      <c r="B31" s="308" t="s">
        <v>141</v>
      </c>
      <c r="C31" s="309"/>
      <c r="D31" s="353">
        <v>426.6</v>
      </c>
      <c r="E31" s="194"/>
    </row>
    <row r="32" spans="1:5" s="30" customFormat="1" x14ac:dyDescent="0.2">
      <c r="A32" s="189">
        <v>323</v>
      </c>
      <c r="B32" s="190" t="s">
        <v>39</v>
      </c>
      <c r="C32" s="194"/>
      <c r="D32" s="351">
        <f>SUM(D33:D41)</f>
        <v>51868.320000000014</v>
      </c>
      <c r="E32" s="194"/>
    </row>
    <row r="33" spans="1:5" s="30" customFormat="1" x14ac:dyDescent="0.2">
      <c r="A33" s="191" t="s">
        <v>75</v>
      </c>
      <c r="B33" s="192" t="s">
        <v>76</v>
      </c>
      <c r="C33" s="193"/>
      <c r="D33" s="352">
        <v>28230.25</v>
      </c>
      <c r="E33" s="193"/>
    </row>
    <row r="34" spans="1:5" s="30" customFormat="1" x14ac:dyDescent="0.2">
      <c r="A34" s="191" t="s">
        <v>77</v>
      </c>
      <c r="B34" s="192" t="s">
        <v>78</v>
      </c>
      <c r="C34" s="193"/>
      <c r="D34" s="352">
        <v>11048.19</v>
      </c>
      <c r="E34" s="193"/>
    </row>
    <row r="35" spans="1:5" s="30" customFormat="1" x14ac:dyDescent="0.2">
      <c r="A35" s="191">
        <v>3233</v>
      </c>
      <c r="B35" s="192" t="s">
        <v>142</v>
      </c>
      <c r="C35" s="193"/>
      <c r="D35" s="352">
        <v>746.55</v>
      </c>
      <c r="E35" s="193"/>
    </row>
    <row r="36" spans="1:5" s="30" customFormat="1" x14ac:dyDescent="0.2">
      <c r="A36" s="191" t="s">
        <v>79</v>
      </c>
      <c r="B36" s="192" t="s">
        <v>80</v>
      </c>
      <c r="C36" s="193"/>
      <c r="D36" s="352">
        <v>4140.12</v>
      </c>
      <c r="E36" s="193"/>
    </row>
    <row r="37" spans="1:5" s="30" customFormat="1" x14ac:dyDescent="0.2">
      <c r="A37" s="191">
        <v>3235</v>
      </c>
      <c r="B37" s="192" t="s">
        <v>57</v>
      </c>
      <c r="C37" s="193"/>
      <c r="D37" s="352">
        <v>461.76</v>
      </c>
      <c r="E37" s="193"/>
    </row>
    <row r="38" spans="1:5" s="30" customFormat="1" x14ac:dyDescent="0.2">
      <c r="A38" s="191">
        <v>3236</v>
      </c>
      <c r="B38" s="192" t="s">
        <v>54</v>
      </c>
      <c r="C38" s="193"/>
      <c r="D38" s="352">
        <v>3688.16</v>
      </c>
      <c r="E38" s="193"/>
    </row>
    <row r="39" spans="1:5" s="30" customFormat="1" x14ac:dyDescent="0.2">
      <c r="A39" s="191">
        <v>3237</v>
      </c>
      <c r="B39" s="192" t="s">
        <v>55</v>
      </c>
      <c r="C39" s="193"/>
      <c r="D39" s="352">
        <v>1905.22</v>
      </c>
      <c r="E39" s="193"/>
    </row>
    <row r="40" spans="1:5" s="30" customFormat="1" x14ac:dyDescent="0.2">
      <c r="A40" s="191" t="s">
        <v>81</v>
      </c>
      <c r="B40" s="192" t="s">
        <v>82</v>
      </c>
      <c r="C40" s="193"/>
      <c r="D40" s="352">
        <v>1163.08</v>
      </c>
      <c r="E40" s="193"/>
    </row>
    <row r="41" spans="1:5" s="30" customFormat="1" x14ac:dyDescent="0.2">
      <c r="A41" s="191" t="s">
        <v>83</v>
      </c>
      <c r="B41" s="192" t="s">
        <v>56</v>
      </c>
      <c r="C41" s="193"/>
      <c r="D41" s="352">
        <v>484.99</v>
      </c>
      <c r="E41" s="193"/>
    </row>
    <row r="42" spans="1:5" s="30" customFormat="1" x14ac:dyDescent="0.2">
      <c r="A42" s="189">
        <v>329</v>
      </c>
      <c r="B42" s="190" t="s">
        <v>46</v>
      </c>
      <c r="C42" s="194"/>
      <c r="D42" s="351">
        <f>SUM(D43:D47)</f>
        <v>4049.5499999999997</v>
      </c>
      <c r="E42" s="194"/>
    </row>
    <row r="43" spans="1:5" s="30" customFormat="1" x14ac:dyDescent="0.2">
      <c r="A43" s="191">
        <v>3292</v>
      </c>
      <c r="B43" s="192" t="s">
        <v>194</v>
      </c>
      <c r="C43" s="193"/>
      <c r="D43" s="352">
        <v>3357.5</v>
      </c>
      <c r="E43" s="193"/>
    </row>
    <row r="44" spans="1:5" s="30" customFormat="1" x14ac:dyDescent="0.2">
      <c r="A44" s="191" t="s">
        <v>84</v>
      </c>
      <c r="B44" s="192" t="s">
        <v>85</v>
      </c>
      <c r="C44" s="193"/>
      <c r="D44" s="352">
        <v>32.869999999999997</v>
      </c>
      <c r="E44" s="193"/>
    </row>
    <row r="45" spans="1:5" s="30" customFormat="1" x14ac:dyDescent="0.2">
      <c r="A45" s="191">
        <v>3294</v>
      </c>
      <c r="B45" s="192" t="s">
        <v>195</v>
      </c>
      <c r="C45" s="193"/>
      <c r="D45" s="352">
        <v>125</v>
      </c>
      <c r="E45" s="193"/>
    </row>
    <row r="46" spans="1:5" s="30" customFormat="1" x14ac:dyDescent="0.2">
      <c r="A46" s="191">
        <v>3295</v>
      </c>
      <c r="B46" s="192" t="s">
        <v>86</v>
      </c>
      <c r="C46" s="193"/>
      <c r="D46" s="352"/>
      <c r="E46" s="193"/>
    </row>
    <row r="47" spans="1:5" s="30" customFormat="1" x14ac:dyDescent="0.2">
      <c r="A47" s="191" t="s">
        <v>87</v>
      </c>
      <c r="B47" s="192" t="s">
        <v>46</v>
      </c>
      <c r="C47" s="193"/>
      <c r="D47" s="352">
        <v>534.17999999999995</v>
      </c>
      <c r="E47" s="193"/>
    </row>
    <row r="48" spans="1:5" s="30" customFormat="1" x14ac:dyDescent="0.2">
      <c r="A48" s="189">
        <v>34</v>
      </c>
      <c r="B48" s="190" t="s">
        <v>12</v>
      </c>
      <c r="C48" s="351">
        <v>800</v>
      </c>
      <c r="D48" s="351">
        <f>SUM(D49)</f>
        <v>492.82</v>
      </c>
      <c r="E48" s="194">
        <f>(D48/C48)*100</f>
        <v>61.602500000000006</v>
      </c>
    </row>
    <row r="49" spans="1:10" s="30" customFormat="1" x14ac:dyDescent="0.2">
      <c r="A49" s="189">
        <v>343</v>
      </c>
      <c r="B49" s="190" t="s">
        <v>47</v>
      </c>
      <c r="C49" s="194"/>
      <c r="D49" s="351">
        <f>SUM(D50:D51)</f>
        <v>492.82</v>
      </c>
      <c r="E49" s="194"/>
      <c r="F49" s="28"/>
      <c r="H49" s="31"/>
      <c r="I49" s="31"/>
    </row>
    <row r="50" spans="1:10" s="30" customFormat="1" x14ac:dyDescent="0.2">
      <c r="A50" s="191" t="s">
        <v>88</v>
      </c>
      <c r="B50" s="192" t="s">
        <v>89</v>
      </c>
      <c r="C50" s="193"/>
      <c r="D50" s="352">
        <v>492.82</v>
      </c>
      <c r="E50" s="193"/>
      <c r="F50" s="28"/>
      <c r="H50" s="31"/>
      <c r="I50" s="31"/>
    </row>
    <row r="51" spans="1:10" s="30" customFormat="1" x14ac:dyDescent="0.2">
      <c r="A51" s="307">
        <v>3433</v>
      </c>
      <c r="B51" s="308" t="s">
        <v>196</v>
      </c>
      <c r="C51" s="309"/>
      <c r="D51" s="352"/>
      <c r="E51" s="194"/>
      <c r="F51" s="28"/>
      <c r="H51" s="31"/>
      <c r="I51" s="31"/>
    </row>
    <row r="52" spans="1:10" s="30" customFormat="1" ht="31.5" x14ac:dyDescent="0.2">
      <c r="A52" s="182" t="s">
        <v>197</v>
      </c>
      <c r="B52" s="183" t="s">
        <v>198</v>
      </c>
      <c r="C52" s="355">
        <f>SUM(C53,C80,C85,C109,C114,C132,C139,C173,C184,C196,C204)</f>
        <v>2444952</v>
      </c>
      <c r="D52" s="355">
        <f>SUM(D53,D80,D85,D109,D114,D132,D139,D173,D184,D196,D204)</f>
        <v>1252761.55</v>
      </c>
      <c r="E52" s="210">
        <f>(D52/C52*100)</f>
        <v>51.238697119616262</v>
      </c>
      <c r="F52" s="28"/>
      <c r="H52" s="31"/>
      <c r="I52" s="31"/>
    </row>
    <row r="53" spans="1:10" s="30" customFormat="1" x14ac:dyDescent="0.2">
      <c r="A53" s="185" t="s">
        <v>207</v>
      </c>
      <c r="B53" s="185" t="s">
        <v>226</v>
      </c>
      <c r="C53" s="350">
        <f>SUM(C54)</f>
        <v>42330</v>
      </c>
      <c r="D53" s="350">
        <f>SUM(D54)</f>
        <v>5054</v>
      </c>
      <c r="E53" s="203">
        <f t="shared" ref="E53" si="2">(D53/C53)*100</f>
        <v>11.939522797070635</v>
      </c>
      <c r="F53" s="28"/>
      <c r="H53" s="31"/>
      <c r="I53" s="31"/>
    </row>
    <row r="54" spans="1:10" s="22" customFormat="1" ht="14.25" customHeight="1" x14ac:dyDescent="0.25">
      <c r="A54" s="187">
        <v>3</v>
      </c>
      <c r="B54" s="188" t="s">
        <v>24</v>
      </c>
      <c r="C54" s="351">
        <f>SUM(C55,C60,C77)</f>
        <v>42330</v>
      </c>
      <c r="D54" s="351">
        <f>SUM(D55,D60,D77)</f>
        <v>5054</v>
      </c>
      <c r="E54" s="194">
        <f>SUM(D54/C54*100)</f>
        <v>11.939522797070635</v>
      </c>
      <c r="F54" s="28"/>
      <c r="G54" s="28"/>
      <c r="H54" s="39" t="e">
        <f>SUM(#REF!)</f>
        <v>#REF!</v>
      </c>
      <c r="I54" s="40" t="e">
        <f>SUM(#REF!)</f>
        <v>#REF!</v>
      </c>
      <c r="J54" s="22">
        <f>SUM(C54:G54)</f>
        <v>47395.939522797067</v>
      </c>
    </row>
    <row r="55" spans="1:10" s="22" customFormat="1" ht="14.25" customHeight="1" x14ac:dyDescent="0.25">
      <c r="A55" s="189">
        <v>31</v>
      </c>
      <c r="B55" s="190" t="s">
        <v>8</v>
      </c>
      <c r="C55" s="351">
        <v>2330</v>
      </c>
      <c r="D55" s="351">
        <f>SUM(D56,D58)</f>
        <v>0</v>
      </c>
      <c r="E55" s="194">
        <f t="shared" ref="E55" si="3">(D55/C55)*100</f>
        <v>0</v>
      </c>
      <c r="F55" s="28"/>
      <c r="G55" s="28"/>
      <c r="H55" s="458"/>
      <c r="I55" s="458"/>
    </row>
    <row r="56" spans="1:10" s="22" customFormat="1" ht="14.25" customHeight="1" x14ac:dyDescent="0.25">
      <c r="A56" s="189">
        <v>311</v>
      </c>
      <c r="B56" s="190" t="s">
        <v>199</v>
      </c>
      <c r="C56" s="309"/>
      <c r="D56" s="351">
        <f>D57+D58+D59</f>
        <v>0</v>
      </c>
      <c r="E56" s="194"/>
      <c r="F56" s="28"/>
      <c r="G56" s="28"/>
      <c r="H56" s="458"/>
      <c r="I56" s="458"/>
    </row>
    <row r="57" spans="1:10" s="22" customFormat="1" ht="14.25" customHeight="1" x14ac:dyDescent="0.25">
      <c r="A57" s="313">
        <v>3111</v>
      </c>
      <c r="B57" s="312" t="s">
        <v>62</v>
      </c>
      <c r="C57" s="309"/>
      <c r="D57" s="353"/>
      <c r="E57" s="194"/>
      <c r="F57" s="28"/>
      <c r="G57" s="28"/>
      <c r="H57" s="458"/>
      <c r="I57" s="458"/>
    </row>
    <row r="58" spans="1:10" s="22" customFormat="1" ht="14.25" customHeight="1" x14ac:dyDescent="0.25">
      <c r="A58" s="189">
        <v>313</v>
      </c>
      <c r="B58" s="190" t="s">
        <v>42</v>
      </c>
      <c r="C58" s="309"/>
      <c r="D58" s="351">
        <f>D59</f>
        <v>0</v>
      </c>
      <c r="E58" s="194"/>
      <c r="F58" s="28"/>
      <c r="G58" s="28"/>
      <c r="H58" s="458"/>
      <c r="I58" s="458"/>
    </row>
    <row r="59" spans="1:10" s="22" customFormat="1" ht="14.25" customHeight="1" x14ac:dyDescent="0.25">
      <c r="A59" s="313">
        <v>3132</v>
      </c>
      <c r="B59" s="312" t="s">
        <v>63</v>
      </c>
      <c r="C59" s="309"/>
      <c r="D59" s="353"/>
      <c r="E59" s="194"/>
      <c r="F59" s="28"/>
      <c r="G59" s="28"/>
      <c r="H59" s="458"/>
      <c r="I59" s="458"/>
    </row>
    <row r="60" spans="1:10" s="32" customFormat="1" ht="14.25" customHeight="1" x14ac:dyDescent="0.25">
      <c r="A60" s="189">
        <v>32</v>
      </c>
      <c r="B60" s="190" t="s">
        <v>9</v>
      </c>
      <c r="C60" s="351">
        <v>21000</v>
      </c>
      <c r="D60" s="351">
        <f>SUM(D61,D65,D69,D75)</f>
        <v>5054</v>
      </c>
      <c r="E60" s="194">
        <f>SUM(D60/C60*100)</f>
        <v>24.066666666666666</v>
      </c>
      <c r="F60" s="28"/>
      <c r="G60" s="33"/>
      <c r="H60" s="38"/>
      <c r="I60" s="38"/>
    </row>
    <row r="61" spans="1:10" ht="14.25" customHeight="1" x14ac:dyDescent="0.25">
      <c r="A61" s="189">
        <v>321</v>
      </c>
      <c r="B61" s="190" t="s">
        <v>44</v>
      </c>
      <c r="C61" s="194"/>
      <c r="D61" s="351">
        <f>SUM(D62:D64)</f>
        <v>540</v>
      </c>
      <c r="E61" s="194"/>
      <c r="F61" s="28"/>
      <c r="G61" s="36"/>
      <c r="H61" s="37"/>
      <c r="I61" s="37"/>
    </row>
    <row r="62" spans="1:10" s="32" customFormat="1" ht="14.25" customHeight="1" x14ac:dyDescent="0.25">
      <c r="A62" s="191" t="s">
        <v>65</v>
      </c>
      <c r="B62" s="192" t="s">
        <v>66</v>
      </c>
      <c r="C62" s="193"/>
      <c r="D62" s="352">
        <v>540</v>
      </c>
      <c r="E62" s="193"/>
      <c r="F62" s="28"/>
      <c r="G62" s="33"/>
      <c r="H62" s="38"/>
      <c r="I62" s="38"/>
    </row>
    <row r="63" spans="1:10" s="32" customFormat="1" ht="14.25" customHeight="1" x14ac:dyDescent="0.25">
      <c r="A63" s="191">
        <v>3213</v>
      </c>
      <c r="B63" s="192" t="s">
        <v>49</v>
      </c>
      <c r="C63" s="193"/>
      <c r="D63" s="352"/>
      <c r="E63" s="193"/>
      <c r="F63" s="28"/>
      <c r="G63" s="33"/>
      <c r="H63" s="38"/>
      <c r="I63" s="38"/>
    </row>
    <row r="64" spans="1:10" ht="14.25" customHeight="1" x14ac:dyDescent="0.25">
      <c r="A64" s="191">
        <v>3214</v>
      </c>
      <c r="B64" s="192" t="s">
        <v>252</v>
      </c>
      <c r="C64" s="193"/>
      <c r="D64" s="352"/>
      <c r="E64" s="193"/>
      <c r="F64" s="28"/>
      <c r="G64" s="36"/>
      <c r="H64" s="37"/>
      <c r="I64" s="37"/>
    </row>
    <row r="65" spans="1:10" ht="14.25" customHeight="1" x14ac:dyDescent="0.25">
      <c r="A65" s="196">
        <v>322</v>
      </c>
      <c r="B65" s="188" t="s">
        <v>45</v>
      </c>
      <c r="C65" s="197"/>
      <c r="D65" s="354">
        <f>SUM(D66:D68)</f>
        <v>0</v>
      </c>
      <c r="E65" s="197"/>
      <c r="F65" s="28"/>
      <c r="G65" s="36"/>
      <c r="H65" s="37"/>
      <c r="I65" s="37"/>
    </row>
    <row r="66" spans="1:10" ht="14.25" customHeight="1" x14ac:dyDescent="0.25">
      <c r="A66" s="191">
        <v>3222</v>
      </c>
      <c r="B66" s="192" t="s">
        <v>53</v>
      </c>
      <c r="C66" s="193"/>
      <c r="D66" s="352"/>
      <c r="E66" s="193"/>
      <c r="F66" s="28"/>
      <c r="G66" s="36"/>
      <c r="H66" s="37"/>
      <c r="I66" s="37"/>
    </row>
    <row r="67" spans="1:10" s="22" customFormat="1" ht="14.25" customHeight="1" x14ac:dyDescent="0.25">
      <c r="A67" s="191">
        <v>3223</v>
      </c>
      <c r="B67" s="192" t="s">
        <v>70</v>
      </c>
      <c r="C67" s="193"/>
      <c r="D67" s="352"/>
      <c r="E67" s="193"/>
      <c r="F67" s="28"/>
      <c r="G67" s="28"/>
      <c r="H67" s="39"/>
      <c r="I67" s="40"/>
    </row>
    <row r="68" spans="1:10" s="22" customFormat="1" ht="14.25" customHeight="1" x14ac:dyDescent="0.25">
      <c r="A68" s="191">
        <v>3225</v>
      </c>
      <c r="B68" s="192" t="s">
        <v>50</v>
      </c>
      <c r="C68" s="193"/>
      <c r="D68" s="352"/>
      <c r="E68" s="193"/>
      <c r="F68" s="28"/>
      <c r="G68" s="28"/>
      <c r="H68" s="458"/>
      <c r="I68" s="458"/>
    </row>
    <row r="69" spans="1:10" s="32" customFormat="1" ht="14.25" customHeight="1" x14ac:dyDescent="0.25">
      <c r="A69" s="189">
        <v>323</v>
      </c>
      <c r="B69" s="190" t="s">
        <v>39</v>
      </c>
      <c r="C69" s="194"/>
      <c r="D69" s="351">
        <f>SUM(D70:D74)</f>
        <v>4514</v>
      </c>
      <c r="E69" s="194"/>
      <c r="F69" s="28"/>
      <c r="G69" s="33"/>
      <c r="H69" s="38"/>
      <c r="I69" s="38"/>
    </row>
    <row r="70" spans="1:10" x14ac:dyDescent="0.25">
      <c r="A70" s="191" t="s">
        <v>75</v>
      </c>
      <c r="B70" s="192" t="s">
        <v>76</v>
      </c>
      <c r="C70" s="193"/>
      <c r="D70" s="352">
        <v>4514</v>
      </c>
      <c r="E70" s="193"/>
      <c r="F70" s="28"/>
      <c r="G70" s="36"/>
      <c r="H70" s="18">
        <v>0</v>
      </c>
      <c r="I70" s="18">
        <v>0</v>
      </c>
      <c r="J70" s="18">
        <f>SUM(C70:G70)</f>
        <v>4514</v>
      </c>
    </row>
    <row r="71" spans="1:10" x14ac:dyDescent="0.25">
      <c r="A71" s="191">
        <v>3232</v>
      </c>
      <c r="B71" s="192" t="s">
        <v>78</v>
      </c>
      <c r="C71" s="193"/>
      <c r="D71" s="352"/>
      <c r="E71" s="193"/>
      <c r="F71" s="28"/>
      <c r="G71" s="36"/>
    </row>
    <row r="72" spans="1:10" x14ac:dyDescent="0.25">
      <c r="A72" s="191">
        <v>3233</v>
      </c>
      <c r="B72" s="192" t="s">
        <v>142</v>
      </c>
      <c r="C72" s="193"/>
      <c r="D72" s="352"/>
      <c r="E72" s="193"/>
      <c r="F72" s="28"/>
      <c r="G72" s="36"/>
    </row>
    <row r="73" spans="1:10" x14ac:dyDescent="0.25">
      <c r="A73" s="191">
        <v>3237</v>
      </c>
      <c r="B73" s="192" t="s">
        <v>55</v>
      </c>
      <c r="C73" s="193"/>
      <c r="D73" s="352"/>
      <c r="E73" s="193"/>
      <c r="F73" s="28"/>
      <c r="G73" s="36"/>
    </row>
    <row r="74" spans="1:10" x14ac:dyDescent="0.25">
      <c r="A74" s="191">
        <v>3239</v>
      </c>
      <c r="B74" s="192" t="s">
        <v>56</v>
      </c>
      <c r="C74" s="193"/>
      <c r="D74" s="352"/>
      <c r="E74" s="193"/>
      <c r="F74" s="28"/>
      <c r="G74" s="36"/>
    </row>
    <row r="75" spans="1:10" x14ac:dyDescent="0.25">
      <c r="A75" s="189">
        <v>329</v>
      </c>
      <c r="B75" s="190" t="s">
        <v>46</v>
      </c>
      <c r="C75" s="193"/>
      <c r="D75" s="351">
        <f>D76</f>
        <v>0</v>
      </c>
      <c r="E75" s="193"/>
      <c r="F75" s="28"/>
      <c r="G75" s="36"/>
    </row>
    <row r="76" spans="1:10" x14ac:dyDescent="0.25">
      <c r="A76" s="191">
        <v>32931</v>
      </c>
      <c r="B76" s="192" t="s">
        <v>85</v>
      </c>
      <c r="C76" s="193"/>
      <c r="D76" s="352"/>
      <c r="E76" s="193"/>
      <c r="F76" s="28"/>
      <c r="G76" s="36"/>
    </row>
    <row r="77" spans="1:10" x14ac:dyDescent="0.25">
      <c r="A77" s="310">
        <v>37</v>
      </c>
      <c r="B77" s="311" t="s">
        <v>187</v>
      </c>
      <c r="C77" s="422">
        <v>19000</v>
      </c>
      <c r="D77" s="351">
        <f>D78</f>
        <v>0</v>
      </c>
      <c r="E77" s="194">
        <f>SUM(D77/C77*100)</f>
        <v>0</v>
      </c>
      <c r="F77" s="28"/>
      <c r="G77" s="36"/>
    </row>
    <row r="78" spans="1:10" x14ac:dyDescent="0.25">
      <c r="A78" s="310">
        <v>372</v>
      </c>
      <c r="B78" s="311" t="s">
        <v>187</v>
      </c>
      <c r="C78" s="194"/>
      <c r="D78" s="351">
        <f>D79</f>
        <v>0</v>
      </c>
      <c r="E78" s="193"/>
      <c r="F78" s="28"/>
      <c r="G78" s="36"/>
    </row>
    <row r="79" spans="1:10" x14ac:dyDescent="0.25">
      <c r="A79" s="191">
        <v>3722</v>
      </c>
      <c r="B79" s="192" t="s">
        <v>188</v>
      </c>
      <c r="C79" s="193"/>
      <c r="D79" s="352"/>
      <c r="E79" s="193"/>
      <c r="F79" s="28"/>
      <c r="G79" s="36"/>
    </row>
    <row r="80" spans="1:10" x14ac:dyDescent="0.25">
      <c r="A80" s="185" t="s">
        <v>238</v>
      </c>
      <c r="B80" s="185" t="s">
        <v>257</v>
      </c>
      <c r="C80" s="350">
        <f>SUM(C81)</f>
        <v>20</v>
      </c>
      <c r="D80" s="350">
        <f>SUM(D81)</f>
        <v>0</v>
      </c>
      <c r="E80" s="203">
        <f t="shared" ref="E80" si="4">(D80/C80)*100</f>
        <v>0</v>
      </c>
      <c r="F80" s="28"/>
      <c r="G80" s="36"/>
    </row>
    <row r="81" spans="1:10" x14ac:dyDescent="0.25">
      <c r="A81" s="187">
        <v>3</v>
      </c>
      <c r="B81" s="188" t="s">
        <v>24</v>
      </c>
      <c r="C81" s="351">
        <f>SUM(C82)</f>
        <v>20</v>
      </c>
      <c r="D81" s="351">
        <f>SUM(D82)</f>
        <v>0</v>
      </c>
      <c r="E81" s="194">
        <f>SUM(D81/C81*100)</f>
        <v>0</v>
      </c>
      <c r="F81" s="28"/>
      <c r="G81" s="36"/>
    </row>
    <row r="82" spans="1:10" x14ac:dyDescent="0.25">
      <c r="A82" s="189">
        <v>34</v>
      </c>
      <c r="B82" s="190" t="s">
        <v>12</v>
      </c>
      <c r="C82" s="351">
        <v>20</v>
      </c>
      <c r="D82" s="351">
        <f>SUM(D83)</f>
        <v>0</v>
      </c>
      <c r="E82" s="194">
        <f>(D82/C82)*100</f>
        <v>0</v>
      </c>
      <c r="F82" s="28"/>
      <c r="G82" s="36"/>
    </row>
    <row r="83" spans="1:10" x14ac:dyDescent="0.25">
      <c r="A83" s="189">
        <v>343</v>
      </c>
      <c r="B83" s="190" t="s">
        <v>47</v>
      </c>
      <c r="C83" s="194"/>
      <c r="D83" s="351">
        <f>SUM(D84:D84)</f>
        <v>0</v>
      </c>
      <c r="E83" s="194"/>
      <c r="F83" s="28"/>
      <c r="G83" s="36"/>
    </row>
    <row r="84" spans="1:10" s="32" customFormat="1" x14ac:dyDescent="0.25">
      <c r="A84" s="191" t="s">
        <v>88</v>
      </c>
      <c r="B84" s="192" t="s">
        <v>89</v>
      </c>
      <c r="C84" s="193"/>
      <c r="D84" s="352"/>
      <c r="E84" s="193"/>
      <c r="F84" s="28"/>
      <c r="G84" s="33"/>
      <c r="H84" s="33"/>
      <c r="I84" s="33"/>
      <c r="J84" s="33"/>
    </row>
    <row r="85" spans="1:10" s="32" customFormat="1" x14ac:dyDescent="0.25">
      <c r="A85" s="185" t="s">
        <v>300</v>
      </c>
      <c r="B85" s="185" t="s">
        <v>32</v>
      </c>
      <c r="C85" s="350">
        <f>SUM(C86)</f>
        <v>4000</v>
      </c>
      <c r="D85" s="350">
        <f t="shared" ref="D85" si="5">SUM(D86)</f>
        <v>847.06</v>
      </c>
      <c r="E85" s="197">
        <f>SUM(D85/C85*100)</f>
        <v>21.176499999999997</v>
      </c>
      <c r="F85" s="28"/>
      <c r="G85" s="33"/>
      <c r="H85" s="33"/>
      <c r="I85" s="33"/>
      <c r="J85" s="33"/>
    </row>
    <row r="86" spans="1:10" s="22" customFormat="1" ht="15.75" customHeight="1" x14ac:dyDescent="0.25">
      <c r="A86" s="187">
        <v>3</v>
      </c>
      <c r="B86" s="188" t="s">
        <v>24</v>
      </c>
      <c r="C86" s="354">
        <f>SUM(C87,C92,C103,C106)</f>
        <v>4000</v>
      </c>
      <c r="D86" s="354">
        <f>SUM(D87,D92,D103,D106)</f>
        <v>847.06</v>
      </c>
      <c r="E86" s="197">
        <f>SUM(D86/C86*100)</f>
        <v>21.176499999999997</v>
      </c>
      <c r="F86" s="28"/>
      <c r="G86" s="28"/>
      <c r="H86" s="22">
        <v>0</v>
      </c>
      <c r="I86" s="22">
        <v>0</v>
      </c>
      <c r="J86" s="22">
        <f>SUM(C86:G86)</f>
        <v>4868.2364999999991</v>
      </c>
    </row>
    <row r="87" spans="1:10" s="32" customFormat="1" ht="15.75" customHeight="1" x14ac:dyDescent="0.25">
      <c r="A87" s="196">
        <v>31</v>
      </c>
      <c r="B87" s="188" t="s">
        <v>8</v>
      </c>
      <c r="C87" s="354">
        <v>500</v>
      </c>
      <c r="D87" s="354">
        <f>SUM(D88)</f>
        <v>362.64</v>
      </c>
      <c r="E87" s="197">
        <f>SUM(D87/C87*100)</f>
        <v>72.527999999999992</v>
      </c>
      <c r="F87" s="28"/>
      <c r="G87" s="33"/>
    </row>
    <row r="88" spans="1:10" ht="15.75" customHeight="1" x14ac:dyDescent="0.25">
      <c r="A88" s="189">
        <v>312</v>
      </c>
      <c r="B88" s="190" t="s">
        <v>43</v>
      </c>
      <c r="C88" s="194"/>
      <c r="D88" s="351">
        <f>SUM(D89)</f>
        <v>362.64</v>
      </c>
      <c r="E88" s="194">
        <v>0</v>
      </c>
      <c r="F88" s="28"/>
      <c r="G88" s="36"/>
    </row>
    <row r="89" spans="1:10" ht="15.75" customHeight="1" x14ac:dyDescent="0.25">
      <c r="A89" s="191" t="s">
        <v>74</v>
      </c>
      <c r="B89" s="192" t="s">
        <v>43</v>
      </c>
      <c r="C89" s="193"/>
      <c r="D89" s="352">
        <v>362.64</v>
      </c>
      <c r="E89" s="193">
        <v>0</v>
      </c>
      <c r="F89" s="28"/>
      <c r="G89" s="36"/>
    </row>
    <row r="90" spans="1:10" ht="15.75" customHeight="1" x14ac:dyDescent="0.25">
      <c r="A90" s="191">
        <v>313</v>
      </c>
      <c r="B90" s="192" t="s">
        <v>42</v>
      </c>
      <c r="C90" s="193"/>
      <c r="D90" s="352"/>
      <c r="E90" s="193"/>
      <c r="F90" s="28"/>
      <c r="G90" s="36"/>
    </row>
    <row r="91" spans="1:10" s="22" customFormat="1" ht="15.75" customHeight="1" x14ac:dyDescent="0.25">
      <c r="A91" s="191">
        <v>3132</v>
      </c>
      <c r="B91" s="192" t="s">
        <v>63</v>
      </c>
      <c r="C91" s="193"/>
      <c r="D91" s="352"/>
      <c r="E91" s="193"/>
      <c r="F91" s="28"/>
      <c r="G91" s="28"/>
    </row>
    <row r="92" spans="1:10" s="32" customFormat="1" ht="15.75" customHeight="1" x14ac:dyDescent="0.25">
      <c r="A92" s="196">
        <v>32</v>
      </c>
      <c r="B92" s="188" t="s">
        <v>9</v>
      </c>
      <c r="C92" s="354">
        <v>3500</v>
      </c>
      <c r="D92" s="354">
        <f>SUM(D93,D96,D100)</f>
        <v>433.46</v>
      </c>
      <c r="E92" s="197">
        <f>SUM(D92/C92*100)</f>
        <v>12.384571428571428</v>
      </c>
      <c r="F92" s="28"/>
      <c r="G92" s="33"/>
    </row>
    <row r="93" spans="1:10" ht="15.75" customHeight="1" x14ac:dyDescent="0.25">
      <c r="A93" s="196">
        <v>322</v>
      </c>
      <c r="B93" s="188" t="s">
        <v>45</v>
      </c>
      <c r="C93" s="197"/>
      <c r="D93" s="354">
        <f>SUM(D94:D95)</f>
        <v>0</v>
      </c>
      <c r="E93" s="197"/>
      <c r="F93" s="28"/>
    </row>
    <row r="94" spans="1:10" ht="15.75" customHeight="1" x14ac:dyDescent="0.25">
      <c r="A94" s="198" t="s">
        <v>68</v>
      </c>
      <c r="B94" s="199" t="s">
        <v>52</v>
      </c>
      <c r="C94" s="200"/>
      <c r="D94" s="352"/>
      <c r="E94" s="200"/>
      <c r="F94" s="28"/>
    </row>
    <row r="95" spans="1:10" ht="15.75" customHeight="1" x14ac:dyDescent="0.25">
      <c r="A95" s="198">
        <v>3227</v>
      </c>
      <c r="B95" s="199" t="s">
        <v>141</v>
      </c>
      <c r="C95" s="200"/>
      <c r="D95" s="352"/>
      <c r="E95" s="200"/>
      <c r="F95" s="28"/>
    </row>
    <row r="96" spans="1:10" ht="15.75" customHeight="1" x14ac:dyDescent="0.25">
      <c r="A96" s="189">
        <v>323</v>
      </c>
      <c r="B96" s="190" t="s">
        <v>39</v>
      </c>
      <c r="C96" s="194"/>
      <c r="D96" s="351">
        <f>SUM(D97:D99)</f>
        <v>271.39999999999998</v>
      </c>
      <c r="E96" s="194"/>
      <c r="F96" s="28"/>
    </row>
    <row r="97" spans="1:6" ht="15.75" customHeight="1" x14ac:dyDescent="0.25">
      <c r="A97" s="313">
        <v>3231</v>
      </c>
      <c r="B97" s="192" t="s">
        <v>76</v>
      </c>
      <c r="C97" s="194"/>
      <c r="D97" s="353">
        <v>271.39999999999998</v>
      </c>
      <c r="E97" s="194"/>
      <c r="F97" s="28"/>
    </row>
    <row r="98" spans="1:6" ht="15.75" customHeight="1" x14ac:dyDescent="0.25">
      <c r="A98" s="191" t="s">
        <v>77</v>
      </c>
      <c r="B98" s="192" t="s">
        <v>78</v>
      </c>
      <c r="C98" s="193"/>
      <c r="D98" s="352"/>
      <c r="E98" s="193"/>
      <c r="F98" s="28"/>
    </row>
    <row r="99" spans="1:6" ht="15.75" customHeight="1" x14ac:dyDescent="0.25">
      <c r="A99" s="191">
        <v>3239</v>
      </c>
      <c r="B99" s="192" t="s">
        <v>56</v>
      </c>
      <c r="C99" s="193"/>
      <c r="D99" s="352"/>
      <c r="E99" s="193"/>
      <c r="F99" s="28"/>
    </row>
    <row r="100" spans="1:6" ht="15.75" customHeight="1" x14ac:dyDescent="0.25">
      <c r="A100" s="189">
        <v>329</v>
      </c>
      <c r="B100" s="190" t="s">
        <v>46</v>
      </c>
      <c r="C100" s="194"/>
      <c r="D100" s="351">
        <f>SUM(D101+D102)</f>
        <v>162.06</v>
      </c>
      <c r="E100" s="194"/>
      <c r="F100" s="28"/>
    </row>
    <row r="101" spans="1:6" ht="15.75" customHeight="1" x14ac:dyDescent="0.25">
      <c r="A101" s="191" t="s">
        <v>84</v>
      </c>
      <c r="B101" s="192" t="s">
        <v>85</v>
      </c>
      <c r="C101" s="193"/>
      <c r="D101" s="352"/>
      <c r="E101" s="193"/>
      <c r="F101" s="28"/>
    </row>
    <row r="102" spans="1:6" ht="15.75" customHeight="1" x14ac:dyDescent="0.25">
      <c r="A102" s="191" t="s">
        <v>87</v>
      </c>
      <c r="B102" s="192" t="s">
        <v>46</v>
      </c>
      <c r="C102" s="193"/>
      <c r="D102" s="352">
        <v>162.06</v>
      </c>
      <c r="E102" s="193"/>
    </row>
    <row r="103" spans="1:6" ht="15.75" customHeight="1" x14ac:dyDescent="0.25">
      <c r="A103" s="196">
        <v>34</v>
      </c>
      <c r="B103" s="188" t="s">
        <v>12</v>
      </c>
      <c r="C103" s="422">
        <v>0</v>
      </c>
      <c r="D103" s="351">
        <f>D104</f>
        <v>0</v>
      </c>
      <c r="E103" s="197" t="e">
        <f>SUM(D103/C103*100)</f>
        <v>#DIV/0!</v>
      </c>
    </row>
    <row r="104" spans="1:6" ht="15.75" customHeight="1" x14ac:dyDescent="0.25">
      <c r="A104" s="196">
        <v>343</v>
      </c>
      <c r="B104" s="188" t="s">
        <v>47</v>
      </c>
      <c r="C104" s="193"/>
      <c r="D104" s="351">
        <f>D105</f>
        <v>0</v>
      </c>
      <c r="E104" s="193"/>
    </row>
    <row r="105" spans="1:6" ht="15.75" customHeight="1" x14ac:dyDescent="0.25">
      <c r="A105" s="198">
        <v>3431</v>
      </c>
      <c r="B105" s="199" t="s">
        <v>89</v>
      </c>
      <c r="C105" s="193"/>
      <c r="D105" s="352"/>
      <c r="E105" s="193"/>
    </row>
    <row r="106" spans="1:6" ht="15.75" customHeight="1" x14ac:dyDescent="0.25">
      <c r="A106" s="310">
        <v>37</v>
      </c>
      <c r="B106" s="311" t="s">
        <v>187</v>
      </c>
      <c r="C106" s="422">
        <v>0</v>
      </c>
      <c r="D106" s="351">
        <f>D107</f>
        <v>50.96</v>
      </c>
      <c r="E106" s="197" t="e">
        <f>SUM(D106/C106*100)</f>
        <v>#DIV/0!</v>
      </c>
    </row>
    <row r="107" spans="1:6" ht="15.75" customHeight="1" x14ac:dyDescent="0.25">
      <c r="A107" s="310">
        <v>372</v>
      </c>
      <c r="B107" s="311" t="s">
        <v>187</v>
      </c>
      <c r="C107" s="193"/>
      <c r="D107" s="351">
        <f>D108</f>
        <v>50.96</v>
      </c>
      <c r="E107" s="193"/>
    </row>
    <row r="108" spans="1:6" ht="15.75" customHeight="1" x14ac:dyDescent="0.25">
      <c r="A108" s="191">
        <v>3722</v>
      </c>
      <c r="B108" s="192" t="s">
        <v>188</v>
      </c>
      <c r="C108" s="193"/>
      <c r="D108" s="352">
        <v>50.96</v>
      </c>
      <c r="E108" s="193"/>
    </row>
    <row r="109" spans="1:6" ht="15.75" customHeight="1" x14ac:dyDescent="0.25">
      <c r="A109" s="346" t="s">
        <v>208</v>
      </c>
      <c r="B109" s="346" t="s">
        <v>229</v>
      </c>
      <c r="C109" s="358">
        <f>SUM(C110)</f>
        <v>2000</v>
      </c>
      <c r="D109" s="358">
        <f t="shared" ref="D109" si="6">SUM(D111)</f>
        <v>0</v>
      </c>
      <c r="E109" s="347">
        <f t="shared" ref="E109:E111" si="7">(D109/C109)*100</f>
        <v>0</v>
      </c>
    </row>
    <row r="110" spans="1:6" ht="15.75" customHeight="1" x14ac:dyDescent="0.25">
      <c r="A110" s="187">
        <v>3</v>
      </c>
      <c r="B110" s="188" t="s">
        <v>24</v>
      </c>
      <c r="C110" s="351">
        <f t="shared" ref="C110:D110" si="8">SUM(C111)</f>
        <v>2000</v>
      </c>
      <c r="D110" s="351">
        <f t="shared" si="8"/>
        <v>0</v>
      </c>
      <c r="E110" s="194">
        <f t="shared" si="7"/>
        <v>0</v>
      </c>
    </row>
    <row r="111" spans="1:6" ht="15.75" customHeight="1" x14ac:dyDescent="0.25">
      <c r="A111" s="189">
        <v>32</v>
      </c>
      <c r="B111" s="190" t="s">
        <v>9</v>
      </c>
      <c r="C111" s="359">
        <v>2000</v>
      </c>
      <c r="D111" s="359">
        <f>SUM(D112)</f>
        <v>0</v>
      </c>
      <c r="E111" s="194">
        <f t="shared" si="7"/>
        <v>0</v>
      </c>
    </row>
    <row r="112" spans="1:6" ht="15.75" customHeight="1" x14ac:dyDescent="0.25">
      <c r="A112" s="189">
        <v>323</v>
      </c>
      <c r="B112" s="190" t="s">
        <v>39</v>
      </c>
      <c r="C112" s="194"/>
      <c r="D112" s="351">
        <f>SUM(D113)</f>
        <v>0</v>
      </c>
      <c r="E112" s="194"/>
    </row>
    <row r="113" spans="1:5" s="32" customFormat="1" x14ac:dyDescent="0.25">
      <c r="A113" s="191">
        <v>3232</v>
      </c>
      <c r="B113" s="192" t="s">
        <v>78</v>
      </c>
      <c r="C113" s="200"/>
      <c r="D113" s="357"/>
      <c r="E113" s="194"/>
    </row>
    <row r="114" spans="1:5" s="32" customFormat="1" x14ac:dyDescent="0.25">
      <c r="A114" s="185" t="s">
        <v>301</v>
      </c>
      <c r="B114" s="185" t="s">
        <v>33</v>
      </c>
      <c r="C114" s="356">
        <f t="shared" ref="C114:D114" si="9">SUM(C115)</f>
        <v>30000</v>
      </c>
      <c r="D114" s="356">
        <f t="shared" si="9"/>
        <v>15071</v>
      </c>
      <c r="E114" s="203">
        <f t="shared" ref="E114" si="10">(D114/C114)*100</f>
        <v>50.236666666666665</v>
      </c>
    </row>
    <row r="115" spans="1:5" s="32" customFormat="1" x14ac:dyDescent="0.25">
      <c r="A115" s="187">
        <v>3</v>
      </c>
      <c r="B115" s="188" t="s">
        <v>24</v>
      </c>
      <c r="C115" s="354">
        <f>SUM(C116)</f>
        <v>30000</v>
      </c>
      <c r="D115" s="354">
        <f>SUM(D116)</f>
        <v>15071</v>
      </c>
      <c r="E115" s="197">
        <f>(D115/C115)*100</f>
        <v>50.236666666666665</v>
      </c>
    </row>
    <row r="116" spans="1:5" s="22" customFormat="1" ht="15.75" customHeight="1" x14ac:dyDescent="0.25">
      <c r="A116" s="189">
        <v>32</v>
      </c>
      <c r="B116" s="190" t="s">
        <v>9</v>
      </c>
      <c r="C116" s="351">
        <v>30000</v>
      </c>
      <c r="D116" s="351">
        <f>SUM(D117,D120,D125,D130)</f>
        <v>15071</v>
      </c>
      <c r="E116" s="194">
        <f>(D116/C116)*100</f>
        <v>50.236666666666665</v>
      </c>
    </row>
    <row r="117" spans="1:5" s="32" customFormat="1" ht="15.75" customHeight="1" x14ac:dyDescent="0.25">
      <c r="A117" s="189">
        <v>321</v>
      </c>
      <c r="B117" s="190" t="s">
        <v>44</v>
      </c>
      <c r="C117" s="194"/>
      <c r="D117" s="351">
        <f>SUM(D118:D119)</f>
        <v>0</v>
      </c>
      <c r="E117" s="194"/>
    </row>
    <row r="118" spans="1:5" x14ac:dyDescent="0.25">
      <c r="A118" s="191" t="s">
        <v>65</v>
      </c>
      <c r="B118" s="192" t="s">
        <v>66</v>
      </c>
      <c r="C118" s="193"/>
      <c r="D118" s="352"/>
      <c r="E118" s="193"/>
    </row>
    <row r="119" spans="1:5" s="22" customFormat="1" ht="15.75" customHeight="1" x14ac:dyDescent="0.25">
      <c r="A119" s="191">
        <v>3213</v>
      </c>
      <c r="B119" s="192" t="s">
        <v>49</v>
      </c>
      <c r="C119" s="193"/>
      <c r="D119" s="352"/>
      <c r="E119" s="193"/>
    </row>
    <row r="120" spans="1:5" s="22" customFormat="1" ht="15.75" customHeight="1" x14ac:dyDescent="0.25">
      <c r="A120" s="196">
        <v>322</v>
      </c>
      <c r="B120" s="188" t="s">
        <v>45</v>
      </c>
      <c r="C120" s="197"/>
      <c r="D120" s="354">
        <f>SUM(D121:D124)</f>
        <v>0</v>
      </c>
      <c r="E120" s="197"/>
    </row>
    <row r="121" spans="1:5" s="22" customFormat="1" ht="15.75" customHeight="1" x14ac:dyDescent="0.25">
      <c r="A121" s="198">
        <v>3221</v>
      </c>
      <c r="B121" s="199" t="s">
        <v>52</v>
      </c>
      <c r="C121" s="200"/>
      <c r="D121" s="357"/>
      <c r="E121" s="197"/>
    </row>
    <row r="122" spans="1:5" s="32" customFormat="1" ht="15.75" customHeight="1" x14ac:dyDescent="0.25">
      <c r="A122" s="198">
        <v>3223</v>
      </c>
      <c r="B122" s="199" t="s">
        <v>70</v>
      </c>
      <c r="C122" s="200"/>
      <c r="D122" s="357"/>
      <c r="E122" s="197"/>
    </row>
    <row r="123" spans="1:5" s="32" customFormat="1" ht="15.75" customHeight="1" x14ac:dyDescent="0.25">
      <c r="A123" s="307">
        <v>3225</v>
      </c>
      <c r="B123" s="308" t="s">
        <v>193</v>
      </c>
      <c r="C123" s="309"/>
      <c r="D123" s="352"/>
      <c r="E123" s="194"/>
    </row>
    <row r="124" spans="1:5" s="32" customFormat="1" ht="15.75" customHeight="1" x14ac:dyDescent="0.25">
      <c r="A124" s="307">
        <v>3227</v>
      </c>
      <c r="B124" s="308" t="s">
        <v>141</v>
      </c>
      <c r="C124" s="309"/>
      <c r="D124" s="352"/>
      <c r="E124" s="194"/>
    </row>
    <row r="125" spans="1:5" x14ac:dyDescent="0.25">
      <c r="A125" s="189">
        <v>323</v>
      </c>
      <c r="B125" s="190" t="s">
        <v>39</v>
      </c>
      <c r="C125" s="194"/>
      <c r="D125" s="351">
        <f>SUM(D126:D129)</f>
        <v>8434</v>
      </c>
      <c r="E125" s="194"/>
    </row>
    <row r="126" spans="1:5" x14ac:dyDescent="0.25">
      <c r="A126" s="191" t="s">
        <v>75</v>
      </c>
      <c r="B126" s="192" t="s">
        <v>76</v>
      </c>
      <c r="C126" s="193"/>
      <c r="D126" s="352">
        <v>8434</v>
      </c>
      <c r="E126" s="193"/>
    </row>
    <row r="127" spans="1:5" x14ac:dyDescent="0.25">
      <c r="A127" s="191">
        <v>3232</v>
      </c>
      <c r="B127" s="192" t="s">
        <v>78</v>
      </c>
      <c r="C127" s="193"/>
      <c r="D127" s="352"/>
      <c r="E127" s="193"/>
    </row>
    <row r="128" spans="1:5" x14ac:dyDescent="0.25">
      <c r="A128" s="191">
        <v>3236</v>
      </c>
      <c r="B128" s="192" t="s">
        <v>54</v>
      </c>
      <c r="C128" s="193"/>
      <c r="D128" s="352"/>
      <c r="E128" s="193"/>
    </row>
    <row r="129" spans="1:10" x14ac:dyDescent="0.25">
      <c r="A129" s="191" t="s">
        <v>83</v>
      </c>
      <c r="B129" s="192" t="s">
        <v>56</v>
      </c>
      <c r="C129" s="193"/>
      <c r="D129" s="352"/>
      <c r="E129" s="193"/>
    </row>
    <row r="130" spans="1:10" x14ac:dyDescent="0.25">
      <c r="A130" s="189">
        <v>329</v>
      </c>
      <c r="B130" s="190" t="s">
        <v>46</v>
      </c>
      <c r="C130" s="194"/>
      <c r="D130" s="351">
        <f>SUM(D131)</f>
        <v>6637</v>
      </c>
      <c r="E130" s="194"/>
    </row>
    <row r="131" spans="1:10" x14ac:dyDescent="0.25">
      <c r="A131" s="191" t="s">
        <v>87</v>
      </c>
      <c r="B131" s="192" t="s">
        <v>46</v>
      </c>
      <c r="C131" s="193"/>
      <c r="D131" s="352">
        <v>6637</v>
      </c>
      <c r="E131" s="193"/>
    </row>
    <row r="132" spans="1:10" x14ac:dyDescent="0.25">
      <c r="A132" s="346">
        <v>37</v>
      </c>
      <c r="B132" s="346" t="s">
        <v>227</v>
      </c>
      <c r="C132" s="358">
        <f>SUM(C133)</f>
        <v>0</v>
      </c>
      <c r="D132" s="358">
        <f t="shared" ref="D132" si="11">SUM(D134)</f>
        <v>0</v>
      </c>
      <c r="E132" s="347" t="e">
        <f t="shared" ref="E132:E134" si="12">(D132/C132)*100</f>
        <v>#DIV/0!</v>
      </c>
    </row>
    <row r="133" spans="1:10" x14ac:dyDescent="0.25">
      <c r="A133" s="187">
        <v>3</v>
      </c>
      <c r="B133" s="188" t="s">
        <v>24</v>
      </c>
      <c r="C133" s="351">
        <f t="shared" ref="C133:D133" si="13">SUM(C134)</f>
        <v>0</v>
      </c>
      <c r="D133" s="351">
        <f t="shared" si="13"/>
        <v>0</v>
      </c>
      <c r="E133" s="194" t="e">
        <f t="shared" si="12"/>
        <v>#DIV/0!</v>
      </c>
    </row>
    <row r="134" spans="1:10" x14ac:dyDescent="0.25">
      <c r="A134" s="189">
        <v>32</v>
      </c>
      <c r="B134" s="190" t="s">
        <v>9</v>
      </c>
      <c r="C134" s="359">
        <v>0</v>
      </c>
      <c r="D134" s="359">
        <f>SUM(D135+D137)</f>
        <v>0</v>
      </c>
      <c r="E134" s="194" t="e">
        <f t="shared" si="12"/>
        <v>#DIV/0!</v>
      </c>
    </row>
    <row r="135" spans="1:10" x14ac:dyDescent="0.25">
      <c r="A135" s="196">
        <v>322</v>
      </c>
      <c r="B135" s="188" t="s">
        <v>45</v>
      </c>
      <c r="C135" s="194"/>
      <c r="D135" s="351">
        <f>SUM(D136)</f>
        <v>0</v>
      </c>
      <c r="E135" s="194"/>
    </row>
    <row r="136" spans="1:10" x14ac:dyDescent="0.25">
      <c r="A136" s="307">
        <v>3221</v>
      </c>
      <c r="B136" s="308" t="s">
        <v>52</v>
      </c>
      <c r="C136" s="200"/>
      <c r="D136" s="357"/>
      <c r="E136" s="194"/>
      <c r="F136" s="28"/>
      <c r="G136" s="36"/>
      <c r="H136" s="36"/>
      <c r="I136" s="36"/>
      <c r="J136" s="36"/>
    </row>
    <row r="137" spans="1:10" x14ac:dyDescent="0.25">
      <c r="A137" s="189">
        <v>323</v>
      </c>
      <c r="B137" s="190" t="s">
        <v>39</v>
      </c>
      <c r="C137" s="194"/>
      <c r="D137" s="351">
        <f>SUM(D138)</f>
        <v>0</v>
      </c>
      <c r="E137" s="194"/>
      <c r="F137" s="28"/>
      <c r="G137" s="36"/>
      <c r="H137" s="36"/>
      <c r="I137" s="36"/>
      <c r="J137" s="36"/>
    </row>
    <row r="138" spans="1:10" s="32" customFormat="1" x14ac:dyDescent="0.25">
      <c r="A138" s="307">
        <v>3236</v>
      </c>
      <c r="B138" s="308" t="s">
        <v>54</v>
      </c>
      <c r="C138" s="200"/>
      <c r="D138" s="357"/>
      <c r="E138" s="194"/>
      <c r="F138" s="33"/>
      <c r="G138" s="33"/>
      <c r="H138" s="33"/>
      <c r="I138" s="33"/>
      <c r="J138" s="33"/>
    </row>
    <row r="139" spans="1:10" s="30" customFormat="1" x14ac:dyDescent="0.2">
      <c r="A139" s="204" t="s">
        <v>302</v>
      </c>
      <c r="B139" s="204" t="s">
        <v>21</v>
      </c>
      <c r="C139" s="360">
        <f t="shared" ref="C139:D139" si="14">SUM(C140)</f>
        <v>2366000</v>
      </c>
      <c r="D139" s="360">
        <f t="shared" si="14"/>
        <v>1229699.3399999999</v>
      </c>
      <c r="E139" s="203">
        <f t="shared" ref="E139:E150" si="15">(D139/C139)*100</f>
        <v>51.973767540152153</v>
      </c>
      <c r="H139" s="31"/>
      <c r="I139" s="31"/>
    </row>
    <row r="140" spans="1:10" s="30" customFormat="1" x14ac:dyDescent="0.2">
      <c r="A140" s="205">
        <v>3</v>
      </c>
      <c r="B140" s="190" t="s">
        <v>24</v>
      </c>
      <c r="C140" s="351">
        <f>SUM(C141,C150,C167,C170)</f>
        <v>2366000</v>
      </c>
      <c r="D140" s="351">
        <f>SUM(D141,D150,D167,D170)</f>
        <v>1229699.3399999999</v>
      </c>
      <c r="E140" s="194">
        <f t="shared" si="15"/>
        <v>51.973767540152153</v>
      </c>
      <c r="H140" s="31"/>
      <c r="I140" s="31"/>
    </row>
    <row r="141" spans="1:10" s="30" customFormat="1" x14ac:dyDescent="0.2">
      <c r="A141" s="189">
        <v>31</v>
      </c>
      <c r="B141" s="190" t="s">
        <v>8</v>
      </c>
      <c r="C141" s="351">
        <v>2150000</v>
      </c>
      <c r="D141" s="351">
        <f>SUM(D142,D146,D148)</f>
        <v>1138625.4099999999</v>
      </c>
      <c r="E141" s="194">
        <f t="shared" si="15"/>
        <v>52.959321395348837</v>
      </c>
      <c r="H141" s="31"/>
      <c r="I141" s="31"/>
    </row>
    <row r="142" spans="1:10" s="30" customFormat="1" x14ac:dyDescent="0.2">
      <c r="A142" s="189">
        <v>311</v>
      </c>
      <c r="B142" s="190" t="s">
        <v>199</v>
      </c>
      <c r="C142" s="309"/>
      <c r="D142" s="351">
        <f>D143+D144+D145</f>
        <v>954519.71</v>
      </c>
      <c r="E142" s="194"/>
      <c r="H142" s="31"/>
      <c r="I142" s="31"/>
    </row>
    <row r="143" spans="1:10" s="30" customFormat="1" x14ac:dyDescent="0.2">
      <c r="A143" s="313">
        <v>3111</v>
      </c>
      <c r="B143" s="312" t="s">
        <v>62</v>
      </c>
      <c r="C143" s="309"/>
      <c r="D143" s="353">
        <v>911393.77</v>
      </c>
      <c r="E143" s="194"/>
      <c r="H143" s="31"/>
      <c r="I143" s="31"/>
    </row>
    <row r="144" spans="1:10" s="30" customFormat="1" x14ac:dyDescent="0.2">
      <c r="A144" s="313">
        <v>3113</v>
      </c>
      <c r="B144" s="312" t="s">
        <v>131</v>
      </c>
      <c r="C144" s="309"/>
      <c r="D144" s="353">
        <v>33844.97</v>
      </c>
      <c r="E144" s="194"/>
      <c r="H144" s="31"/>
      <c r="I144" s="31"/>
    </row>
    <row r="145" spans="1:10" s="30" customFormat="1" x14ac:dyDescent="0.2">
      <c r="A145" s="313">
        <v>3114</v>
      </c>
      <c r="B145" s="312" t="s">
        <v>133</v>
      </c>
      <c r="C145" s="309"/>
      <c r="D145" s="353">
        <v>9280.9699999999993</v>
      </c>
      <c r="E145" s="194"/>
      <c r="H145" s="31"/>
      <c r="I145" s="31"/>
    </row>
    <row r="146" spans="1:10" s="30" customFormat="1" x14ac:dyDescent="0.2">
      <c r="A146" s="189">
        <v>312</v>
      </c>
      <c r="B146" s="190" t="s">
        <v>43</v>
      </c>
      <c r="C146" s="309"/>
      <c r="D146" s="351">
        <f>D147</f>
        <v>32485.02</v>
      </c>
      <c r="E146" s="194"/>
      <c r="H146" s="31"/>
      <c r="I146" s="31"/>
    </row>
    <row r="147" spans="1:10" s="30" customFormat="1" x14ac:dyDescent="0.2">
      <c r="A147" s="313">
        <v>3121</v>
      </c>
      <c r="B147" s="312" t="s">
        <v>43</v>
      </c>
      <c r="C147" s="309"/>
      <c r="D147" s="353">
        <v>32485.02</v>
      </c>
      <c r="E147" s="194"/>
      <c r="H147" s="31"/>
      <c r="I147" s="31"/>
    </row>
    <row r="148" spans="1:10" s="30" customFormat="1" x14ac:dyDescent="0.2">
      <c r="A148" s="189">
        <v>313</v>
      </c>
      <c r="B148" s="190" t="s">
        <v>42</v>
      </c>
      <c r="C148" s="309"/>
      <c r="D148" s="351">
        <f>D149</f>
        <v>151620.68</v>
      </c>
      <c r="E148" s="194"/>
      <c r="H148" s="31"/>
      <c r="I148" s="31"/>
    </row>
    <row r="149" spans="1:10" s="22" customFormat="1" ht="14.45" customHeight="1" x14ac:dyDescent="0.25">
      <c r="A149" s="313">
        <v>3132</v>
      </c>
      <c r="B149" s="312" t="s">
        <v>63</v>
      </c>
      <c r="C149" s="309"/>
      <c r="D149" s="353">
        <v>151620.68</v>
      </c>
      <c r="E149" s="194"/>
      <c r="F149" s="28"/>
      <c r="G149" s="28"/>
      <c r="H149" s="39" t="e">
        <f>SUM(#REF!)</f>
        <v>#REF!</v>
      </c>
      <c r="I149" s="40" t="e">
        <f>SUM(#REF!)</f>
        <v>#REF!</v>
      </c>
      <c r="J149" s="22">
        <f>SUM(C149:G149)</f>
        <v>151620.68</v>
      </c>
    </row>
    <row r="150" spans="1:10" s="32" customFormat="1" ht="14.45" customHeight="1" x14ac:dyDescent="0.25">
      <c r="A150" s="189">
        <v>32</v>
      </c>
      <c r="B150" s="190" t="s">
        <v>9</v>
      </c>
      <c r="C150" s="351">
        <v>164700</v>
      </c>
      <c r="D150" s="351">
        <f>SUM(D151,D154,D158,D163)</f>
        <v>91073.930000000008</v>
      </c>
      <c r="E150" s="194">
        <f t="shared" si="15"/>
        <v>55.296860959319986</v>
      </c>
      <c r="F150" s="33"/>
      <c r="G150" s="33"/>
      <c r="H150" s="38"/>
      <c r="I150" s="38"/>
    </row>
    <row r="151" spans="1:10" s="32" customFormat="1" ht="14.45" customHeight="1" x14ac:dyDescent="0.25">
      <c r="A151" s="189">
        <v>321</v>
      </c>
      <c r="B151" s="190" t="s">
        <v>44</v>
      </c>
      <c r="C151" s="206"/>
      <c r="D151" s="359">
        <f>SUM(D152,D153)</f>
        <v>24428.86</v>
      </c>
      <c r="E151" s="194"/>
      <c r="F151" s="33"/>
      <c r="G151" s="33"/>
      <c r="H151" s="38"/>
      <c r="I151" s="38"/>
    </row>
    <row r="152" spans="1:10" ht="14.45" customHeight="1" x14ac:dyDescent="0.25">
      <c r="A152" s="191" t="s">
        <v>65</v>
      </c>
      <c r="B152" s="192" t="s">
        <v>66</v>
      </c>
      <c r="C152" s="207"/>
      <c r="D152" s="361">
        <v>192.09</v>
      </c>
      <c r="E152" s="194"/>
    </row>
    <row r="153" spans="1:10" s="32" customFormat="1" ht="14.45" customHeight="1" x14ac:dyDescent="0.25">
      <c r="A153" s="191">
        <v>3212</v>
      </c>
      <c r="B153" s="192" t="s">
        <v>48</v>
      </c>
      <c r="C153" s="207"/>
      <c r="D153" s="361">
        <v>24236.77</v>
      </c>
      <c r="E153" s="194"/>
    </row>
    <row r="154" spans="1:10" ht="14.45" customHeight="1" x14ac:dyDescent="0.25">
      <c r="A154" s="189">
        <v>322</v>
      </c>
      <c r="B154" s="190" t="s">
        <v>45</v>
      </c>
      <c r="C154" s="194"/>
      <c r="D154" s="351">
        <f>SUM(D155:D157)</f>
        <v>60164.780000000006</v>
      </c>
      <c r="E154" s="194"/>
    </row>
    <row r="155" spans="1:10" ht="14.45" customHeight="1" x14ac:dyDescent="0.25">
      <c r="A155" s="191" t="s">
        <v>68</v>
      </c>
      <c r="B155" s="192" t="s">
        <v>52</v>
      </c>
      <c r="C155" s="193"/>
      <c r="D155" s="352">
        <v>140.72999999999999</v>
      </c>
      <c r="E155" s="194"/>
    </row>
    <row r="156" spans="1:10" ht="14.45" customHeight="1" x14ac:dyDescent="0.25">
      <c r="A156" s="191">
        <v>3222</v>
      </c>
      <c r="B156" s="192" t="s">
        <v>53</v>
      </c>
      <c r="C156" s="193"/>
      <c r="D156" s="352">
        <v>59632.89</v>
      </c>
      <c r="E156" s="194"/>
    </row>
    <row r="157" spans="1:10" ht="14.45" customHeight="1" x14ac:dyDescent="0.25">
      <c r="A157" s="191">
        <v>3225</v>
      </c>
      <c r="B157" s="192" t="s">
        <v>193</v>
      </c>
      <c r="C157" s="193"/>
      <c r="D157" s="352">
        <v>391.16</v>
      </c>
      <c r="E157" s="194"/>
    </row>
    <row r="158" spans="1:10" ht="14.45" customHeight="1" x14ac:dyDescent="0.25">
      <c r="A158" s="189">
        <v>323</v>
      </c>
      <c r="B158" s="190" t="s">
        <v>39</v>
      </c>
      <c r="C158" s="194"/>
      <c r="D158" s="351">
        <f>SUM(D159:D162)</f>
        <v>3792.84</v>
      </c>
      <c r="E158" s="194"/>
    </row>
    <row r="159" spans="1:10" ht="14.45" customHeight="1" x14ac:dyDescent="0.25">
      <c r="A159" s="191">
        <v>3231</v>
      </c>
      <c r="B159" s="192" t="s">
        <v>76</v>
      </c>
      <c r="C159" s="193"/>
      <c r="D159" s="352">
        <v>492</v>
      </c>
      <c r="E159" s="194"/>
    </row>
    <row r="160" spans="1:10" ht="14.45" customHeight="1" x14ac:dyDescent="0.25">
      <c r="A160" s="191">
        <v>3232</v>
      </c>
      <c r="B160" s="192" t="s">
        <v>78</v>
      </c>
      <c r="C160" s="193"/>
      <c r="D160" s="352">
        <v>3300.84</v>
      </c>
      <c r="E160" s="193"/>
    </row>
    <row r="161" spans="1:5" ht="14.45" customHeight="1" x14ac:dyDescent="0.25">
      <c r="A161" s="191">
        <v>3236</v>
      </c>
      <c r="B161" s="192" t="s">
        <v>54</v>
      </c>
      <c r="C161" s="193"/>
      <c r="D161" s="352"/>
      <c r="E161" s="194"/>
    </row>
    <row r="162" spans="1:5" ht="14.45" customHeight="1" x14ac:dyDescent="0.25">
      <c r="A162" s="191">
        <v>3237</v>
      </c>
      <c r="B162" s="192" t="s">
        <v>55</v>
      </c>
      <c r="C162" s="193"/>
      <c r="D162" s="352"/>
      <c r="E162" s="194"/>
    </row>
    <row r="163" spans="1:5" ht="14.45" customHeight="1" x14ac:dyDescent="0.25">
      <c r="A163" s="310">
        <v>329</v>
      </c>
      <c r="B163" s="311" t="s">
        <v>46</v>
      </c>
      <c r="C163" s="314"/>
      <c r="D163" s="362">
        <f>D165+D164+D166</f>
        <v>2687.45</v>
      </c>
      <c r="E163" s="314"/>
    </row>
    <row r="164" spans="1:5" ht="14.45" customHeight="1" x14ac:dyDescent="0.25">
      <c r="A164" s="191" t="s">
        <v>84</v>
      </c>
      <c r="B164" s="192" t="s">
        <v>85</v>
      </c>
      <c r="C164" s="193"/>
      <c r="D164" s="352"/>
      <c r="E164" s="193"/>
    </row>
    <row r="165" spans="1:5" x14ac:dyDescent="0.25">
      <c r="A165" s="191">
        <v>3295</v>
      </c>
      <c r="B165" s="192" t="s">
        <v>86</v>
      </c>
      <c r="C165" s="193"/>
      <c r="D165" s="352">
        <v>2664</v>
      </c>
      <c r="E165" s="194"/>
    </row>
    <row r="166" spans="1:5" x14ac:dyDescent="0.25">
      <c r="A166" s="191" t="s">
        <v>87</v>
      </c>
      <c r="B166" s="192" t="s">
        <v>46</v>
      </c>
      <c r="C166" s="193"/>
      <c r="D166" s="352">
        <v>23.45</v>
      </c>
      <c r="E166" s="193"/>
    </row>
    <row r="167" spans="1:5" ht="14.45" customHeight="1" x14ac:dyDescent="0.25">
      <c r="A167" s="310">
        <v>37</v>
      </c>
      <c r="B167" s="311" t="s">
        <v>186</v>
      </c>
      <c r="C167" s="367">
        <v>50000</v>
      </c>
      <c r="D167" s="362">
        <f>D168</f>
        <v>0</v>
      </c>
      <c r="E167" s="194">
        <f t="shared" ref="E167" si="16">(D167/C167)*100</f>
        <v>0</v>
      </c>
    </row>
    <row r="168" spans="1:5" ht="14.45" customHeight="1" x14ac:dyDescent="0.25">
      <c r="A168" s="310">
        <v>372</v>
      </c>
      <c r="B168" s="311" t="s">
        <v>187</v>
      </c>
      <c r="C168" s="314"/>
      <c r="D168" s="362">
        <f>D169</f>
        <v>0</v>
      </c>
      <c r="E168" s="314"/>
    </row>
    <row r="169" spans="1:5" ht="14.45" customHeight="1" x14ac:dyDescent="0.25">
      <c r="A169" s="191">
        <v>3722</v>
      </c>
      <c r="B169" s="192" t="s">
        <v>188</v>
      </c>
      <c r="C169" s="193"/>
      <c r="D169" s="352"/>
      <c r="E169" s="194"/>
    </row>
    <row r="170" spans="1:5" ht="14.45" customHeight="1" x14ac:dyDescent="0.25">
      <c r="A170" s="310">
        <v>38</v>
      </c>
      <c r="B170" s="311" t="s">
        <v>214</v>
      </c>
      <c r="C170" s="367">
        <v>1300</v>
      </c>
      <c r="D170" s="362">
        <f>D171</f>
        <v>0</v>
      </c>
      <c r="E170" s="194">
        <f>(D170/C170)*100</f>
        <v>0</v>
      </c>
    </row>
    <row r="171" spans="1:5" ht="14.45" customHeight="1" x14ac:dyDescent="0.25">
      <c r="A171" s="310">
        <v>381</v>
      </c>
      <c r="B171" s="311" t="s">
        <v>213</v>
      </c>
      <c r="C171" s="314"/>
      <c r="D171" s="362">
        <f>D172</f>
        <v>0</v>
      </c>
      <c r="E171" s="314"/>
    </row>
    <row r="172" spans="1:5" ht="14.45" customHeight="1" x14ac:dyDescent="0.25">
      <c r="A172" s="191">
        <v>3812</v>
      </c>
      <c r="B172" s="192" t="s">
        <v>212</v>
      </c>
      <c r="C172" s="193"/>
      <c r="D172" s="352"/>
      <c r="E172" s="194"/>
    </row>
    <row r="173" spans="1:5" ht="14.45" customHeight="1" x14ac:dyDescent="0.25">
      <c r="A173" s="346" t="s">
        <v>302</v>
      </c>
      <c r="B173" s="346" t="s">
        <v>230</v>
      </c>
      <c r="C173" s="358">
        <f>SUM(C174)</f>
        <v>0</v>
      </c>
      <c r="D173" s="358">
        <f t="shared" ref="D173" si="17">SUM(D175)</f>
        <v>1671.55</v>
      </c>
      <c r="E173" s="347" t="e">
        <f t="shared" ref="E173:E175" si="18">(D173/C173)*100</f>
        <v>#DIV/0!</v>
      </c>
    </row>
    <row r="174" spans="1:5" ht="14.45" customHeight="1" x14ac:dyDescent="0.25">
      <c r="A174" s="187">
        <v>3</v>
      </c>
      <c r="B174" s="188" t="s">
        <v>24</v>
      </c>
      <c r="C174" s="351">
        <f t="shared" ref="C174:D174" si="19">SUM(C175)</f>
        <v>0</v>
      </c>
      <c r="D174" s="351">
        <f t="shared" si="19"/>
        <v>1671.55</v>
      </c>
      <c r="E174" s="194" t="e">
        <f t="shared" si="18"/>
        <v>#DIV/0!</v>
      </c>
    </row>
    <row r="175" spans="1:5" ht="14.45" customHeight="1" x14ac:dyDescent="0.25">
      <c r="A175" s="189">
        <v>32</v>
      </c>
      <c r="B175" s="190" t="s">
        <v>9</v>
      </c>
      <c r="C175" s="359"/>
      <c r="D175" s="359">
        <f>SUM(D176+D180+D182)</f>
        <v>1671.55</v>
      </c>
      <c r="E175" s="194" t="e">
        <f t="shared" si="18"/>
        <v>#DIV/0!</v>
      </c>
    </row>
    <row r="176" spans="1:5" ht="14.45" customHeight="1" x14ac:dyDescent="0.25">
      <c r="A176" s="189">
        <v>322</v>
      </c>
      <c r="B176" s="190" t="s">
        <v>45</v>
      </c>
      <c r="C176" s="206"/>
      <c r="D176" s="359">
        <f>SUM(D177:D179)</f>
        <v>0</v>
      </c>
      <c r="E176" s="194"/>
    </row>
    <row r="177" spans="1:5" ht="14.45" customHeight="1" x14ac:dyDescent="0.25">
      <c r="A177" s="191">
        <v>3221</v>
      </c>
      <c r="B177" s="192" t="s">
        <v>52</v>
      </c>
      <c r="C177" s="207"/>
      <c r="D177" s="361"/>
      <c r="E177" s="194"/>
    </row>
    <row r="178" spans="1:5" ht="14.45" customHeight="1" x14ac:dyDescent="0.25">
      <c r="A178" s="191">
        <v>3225</v>
      </c>
      <c r="B178" s="192" t="s">
        <v>50</v>
      </c>
      <c r="C178" s="207"/>
      <c r="D178" s="361"/>
      <c r="E178" s="194"/>
    </row>
    <row r="179" spans="1:5" ht="14.45" hidden="1" customHeight="1" x14ac:dyDescent="0.25">
      <c r="A179" s="191"/>
      <c r="B179" s="192"/>
      <c r="C179" s="207"/>
      <c r="D179" s="361"/>
      <c r="E179" s="194"/>
    </row>
    <row r="180" spans="1:5" ht="14.45" customHeight="1" x14ac:dyDescent="0.25">
      <c r="A180" s="189">
        <v>323</v>
      </c>
      <c r="B180" s="190" t="s">
        <v>39</v>
      </c>
      <c r="C180" s="194"/>
      <c r="D180" s="351">
        <f>SUM(D181)</f>
        <v>1250</v>
      </c>
      <c r="E180" s="194"/>
    </row>
    <row r="181" spans="1:5" ht="14.45" customHeight="1" x14ac:dyDescent="0.25">
      <c r="A181" s="191">
        <v>3239</v>
      </c>
      <c r="B181" s="192" t="s">
        <v>56</v>
      </c>
      <c r="C181" s="200"/>
      <c r="D181" s="357">
        <v>1250</v>
      </c>
      <c r="E181" s="194"/>
    </row>
    <row r="182" spans="1:5" ht="14.45" customHeight="1" x14ac:dyDescent="0.25">
      <c r="A182" s="310">
        <v>329</v>
      </c>
      <c r="B182" s="311" t="s">
        <v>46</v>
      </c>
      <c r="C182" s="314"/>
      <c r="D182" s="362">
        <f>D183</f>
        <v>421.55</v>
      </c>
      <c r="E182" s="314"/>
    </row>
    <row r="183" spans="1:5" ht="14.45" customHeight="1" x14ac:dyDescent="0.25">
      <c r="A183" s="191" t="s">
        <v>87</v>
      </c>
      <c r="B183" s="192" t="s">
        <v>46</v>
      </c>
      <c r="C183" s="193"/>
      <c r="D183" s="352">
        <v>421.55</v>
      </c>
      <c r="E183" s="193"/>
    </row>
    <row r="184" spans="1:5" ht="14.45" customHeight="1" x14ac:dyDescent="0.25">
      <c r="A184" s="185" t="s">
        <v>209</v>
      </c>
      <c r="B184" s="185" t="s">
        <v>34</v>
      </c>
      <c r="C184" s="356">
        <f t="shared" ref="C184:D184" si="20">SUM(C185)</f>
        <v>500</v>
      </c>
      <c r="D184" s="356">
        <f t="shared" si="20"/>
        <v>418.6</v>
      </c>
      <c r="E184" s="203">
        <f t="shared" ref="E184" si="21">(D184/C184)*100</f>
        <v>83.72</v>
      </c>
    </row>
    <row r="185" spans="1:5" ht="14.45" customHeight="1" x14ac:dyDescent="0.25">
      <c r="A185" s="187">
        <v>3</v>
      </c>
      <c r="B185" s="188" t="s">
        <v>24</v>
      </c>
      <c r="C185" s="354">
        <f>SUM(C186)</f>
        <v>500</v>
      </c>
      <c r="D185" s="354">
        <f>SUM(D186)</f>
        <v>418.6</v>
      </c>
      <c r="E185" s="197">
        <f>(D185/C185)*100</f>
        <v>83.72</v>
      </c>
    </row>
    <row r="186" spans="1:5" ht="14.45" customHeight="1" x14ac:dyDescent="0.25">
      <c r="A186" s="189">
        <v>32</v>
      </c>
      <c r="B186" s="190" t="s">
        <v>9</v>
      </c>
      <c r="C186" s="351">
        <v>500</v>
      </c>
      <c r="D186" s="351">
        <f>SUM(D187,D189,D193)</f>
        <v>418.6</v>
      </c>
      <c r="E186" s="194">
        <f>(D186/C186)*100</f>
        <v>83.72</v>
      </c>
    </row>
    <row r="187" spans="1:5" ht="14.45" customHeight="1" x14ac:dyDescent="0.25">
      <c r="A187" s="189">
        <v>321</v>
      </c>
      <c r="B187" s="190" t="s">
        <v>44</v>
      </c>
      <c r="C187" s="206"/>
      <c r="D187" s="359">
        <f>SUM(D188)</f>
        <v>0</v>
      </c>
      <c r="E187" s="194"/>
    </row>
    <row r="188" spans="1:5" ht="14.45" customHeight="1" x14ac:dyDescent="0.25">
      <c r="A188" s="191" t="s">
        <v>65</v>
      </c>
      <c r="B188" s="192" t="s">
        <v>66</v>
      </c>
      <c r="C188" s="207"/>
      <c r="D188" s="361"/>
      <c r="E188" s="194"/>
    </row>
    <row r="189" spans="1:5" ht="14.45" customHeight="1" x14ac:dyDescent="0.25">
      <c r="A189" s="189">
        <v>322</v>
      </c>
      <c r="B189" s="190" t="s">
        <v>45</v>
      </c>
      <c r="C189" s="194"/>
      <c r="D189" s="351">
        <f>SUM(D190,D191,D192)</f>
        <v>0</v>
      </c>
      <c r="E189" s="194"/>
    </row>
    <row r="190" spans="1:5" ht="14.45" customHeight="1" x14ac:dyDescent="0.25">
      <c r="A190" s="191" t="s">
        <v>68</v>
      </c>
      <c r="B190" s="192" t="s">
        <v>52</v>
      </c>
      <c r="C190" s="193"/>
      <c r="D190" s="352"/>
      <c r="E190" s="194"/>
    </row>
    <row r="191" spans="1:5" ht="14.45" customHeight="1" x14ac:dyDescent="0.25">
      <c r="A191" s="191">
        <v>3224</v>
      </c>
      <c r="B191" s="199" t="s">
        <v>72</v>
      </c>
      <c r="C191" s="193"/>
      <c r="D191" s="352"/>
      <c r="E191" s="194"/>
    </row>
    <row r="192" spans="1:5" ht="14.45" customHeight="1" x14ac:dyDescent="0.25">
      <c r="A192" s="191">
        <v>3225</v>
      </c>
      <c r="B192" s="192" t="s">
        <v>193</v>
      </c>
      <c r="C192" s="193"/>
      <c r="D192" s="352"/>
      <c r="E192" s="194"/>
    </row>
    <row r="193" spans="1:5" ht="14.45" customHeight="1" x14ac:dyDescent="0.25">
      <c r="A193" s="189">
        <v>323</v>
      </c>
      <c r="B193" s="190" t="s">
        <v>39</v>
      </c>
      <c r="C193" s="194"/>
      <c r="D193" s="351">
        <f>SUM(D194:D195)</f>
        <v>418.6</v>
      </c>
      <c r="E193" s="194"/>
    </row>
    <row r="194" spans="1:5" ht="14.45" customHeight="1" x14ac:dyDescent="0.25">
      <c r="A194" s="191" t="s">
        <v>75</v>
      </c>
      <c r="B194" s="192" t="s">
        <v>76</v>
      </c>
      <c r="C194" s="193"/>
      <c r="D194" s="352">
        <v>418.6</v>
      </c>
      <c r="E194" s="193"/>
    </row>
    <row r="195" spans="1:5" s="34" customFormat="1" ht="17.25" customHeight="1" x14ac:dyDescent="0.25">
      <c r="A195" s="191" t="s">
        <v>83</v>
      </c>
      <c r="B195" s="192" t="s">
        <v>56</v>
      </c>
      <c r="C195" s="193"/>
      <c r="D195" s="352"/>
      <c r="E195" s="193"/>
    </row>
    <row r="196" spans="1:5" s="32" customFormat="1" x14ac:dyDescent="0.25">
      <c r="A196" s="346" t="s">
        <v>209</v>
      </c>
      <c r="B196" s="346" t="s">
        <v>228</v>
      </c>
      <c r="C196" s="358">
        <f>SUM(C197)</f>
        <v>0</v>
      </c>
      <c r="D196" s="358">
        <f t="shared" ref="D196" si="22">SUM(D198)</f>
        <v>0</v>
      </c>
      <c r="E196" s="347" t="e">
        <f>(D196/C196)*100</f>
        <v>#DIV/0!</v>
      </c>
    </row>
    <row r="197" spans="1:5" s="22" customFormat="1" x14ac:dyDescent="0.25">
      <c r="A197" s="187">
        <v>3</v>
      </c>
      <c r="B197" s="188" t="s">
        <v>24</v>
      </c>
      <c r="C197" s="351">
        <f t="shared" ref="C197:D197" si="23">SUM(C198)</f>
        <v>0</v>
      </c>
      <c r="D197" s="351">
        <f t="shared" si="23"/>
        <v>0</v>
      </c>
      <c r="E197" s="194" t="e">
        <f t="shared" ref="E197:E198" si="24">(D197/C197)*100</f>
        <v>#DIV/0!</v>
      </c>
    </row>
    <row r="198" spans="1:5" s="22" customFormat="1" x14ac:dyDescent="0.25">
      <c r="A198" s="189">
        <v>32</v>
      </c>
      <c r="B198" s="190" t="s">
        <v>9</v>
      </c>
      <c r="C198" s="359"/>
      <c r="D198" s="359">
        <f>SUM(D199+D202)</f>
        <v>0</v>
      </c>
      <c r="E198" s="194" t="e">
        <f t="shared" si="24"/>
        <v>#DIV/0!</v>
      </c>
    </row>
    <row r="199" spans="1:5" s="22" customFormat="1" x14ac:dyDescent="0.25">
      <c r="A199" s="189">
        <v>321</v>
      </c>
      <c r="B199" s="190" t="s">
        <v>44</v>
      </c>
      <c r="C199" s="206"/>
      <c r="D199" s="359">
        <f>SUM(D200+D201)</f>
        <v>0</v>
      </c>
      <c r="E199" s="194"/>
    </row>
    <row r="200" spans="1:5" s="32" customFormat="1" x14ac:dyDescent="0.25">
      <c r="A200" s="191" t="s">
        <v>65</v>
      </c>
      <c r="B200" s="192" t="s">
        <v>66</v>
      </c>
      <c r="C200" s="207"/>
      <c r="D200" s="361"/>
      <c r="E200" s="194"/>
    </row>
    <row r="201" spans="1:5" s="32" customFormat="1" x14ac:dyDescent="0.25">
      <c r="A201" s="191">
        <v>3225</v>
      </c>
      <c r="B201" s="192" t="s">
        <v>50</v>
      </c>
      <c r="C201" s="207"/>
      <c r="D201" s="361"/>
      <c r="E201" s="194"/>
    </row>
    <row r="202" spans="1:5" x14ac:dyDescent="0.25">
      <c r="A202" s="189">
        <v>323</v>
      </c>
      <c r="B202" s="190" t="s">
        <v>39</v>
      </c>
      <c r="C202" s="194"/>
      <c r="D202" s="351">
        <f>SUM(D203)</f>
        <v>0</v>
      </c>
      <c r="E202" s="194"/>
    </row>
    <row r="203" spans="1:5" s="32" customFormat="1" x14ac:dyDescent="0.25">
      <c r="A203" s="191">
        <v>3231</v>
      </c>
      <c r="B203" s="192" t="s">
        <v>76</v>
      </c>
      <c r="C203" s="200"/>
      <c r="D203" s="357"/>
      <c r="E203" s="194"/>
    </row>
    <row r="204" spans="1:5" s="32" customFormat="1" ht="31.5" x14ac:dyDescent="0.25">
      <c r="A204" s="185" t="s">
        <v>303</v>
      </c>
      <c r="B204" s="315" t="s">
        <v>200</v>
      </c>
      <c r="C204" s="356">
        <f t="shared" ref="C204:D204" si="25">SUM(C205)</f>
        <v>102</v>
      </c>
      <c r="D204" s="356">
        <f t="shared" si="25"/>
        <v>0</v>
      </c>
      <c r="E204" s="202">
        <f t="shared" ref="E204" si="26">(D204/C204)*100</f>
        <v>0</v>
      </c>
    </row>
    <row r="205" spans="1:5" s="32" customFormat="1" x14ac:dyDescent="0.25">
      <c r="A205" s="187">
        <v>3</v>
      </c>
      <c r="B205" s="188" t="s">
        <v>24</v>
      </c>
      <c r="C205" s="354">
        <f>SUM(C206)</f>
        <v>102</v>
      </c>
      <c r="D205" s="354">
        <f>SUM(D206)</f>
        <v>0</v>
      </c>
      <c r="E205" s="197">
        <f>(D205/C205)*100</f>
        <v>0</v>
      </c>
    </row>
    <row r="206" spans="1:5" s="32" customFormat="1" x14ac:dyDescent="0.25">
      <c r="A206" s="189">
        <v>32</v>
      </c>
      <c r="B206" s="190" t="s">
        <v>9</v>
      </c>
      <c r="C206" s="351">
        <v>102</v>
      </c>
      <c r="D206" s="351">
        <f>SUM(D207)</f>
        <v>0</v>
      </c>
      <c r="E206" s="194">
        <f>(D206/C206)*100</f>
        <v>0</v>
      </c>
    </row>
    <row r="207" spans="1:5" s="32" customFormat="1" x14ac:dyDescent="0.25">
      <c r="A207" s="189">
        <v>323</v>
      </c>
      <c r="B207" s="190" t="s">
        <v>39</v>
      </c>
      <c r="C207" s="194"/>
      <c r="D207" s="351">
        <f>SUM(D208)</f>
        <v>0</v>
      </c>
      <c r="E207" s="194"/>
    </row>
    <row r="208" spans="1:5" x14ac:dyDescent="0.25">
      <c r="A208" s="191" t="s">
        <v>77</v>
      </c>
      <c r="B208" s="192" t="s">
        <v>78</v>
      </c>
      <c r="C208" s="193"/>
      <c r="D208" s="352"/>
      <c r="E208" s="193"/>
    </row>
    <row r="209" spans="1:5" s="32" customFormat="1" ht="31.5" x14ac:dyDescent="0.25">
      <c r="A209" s="182" t="s">
        <v>201</v>
      </c>
      <c r="B209" s="183" t="s">
        <v>202</v>
      </c>
      <c r="C209" s="355">
        <f>SUM(C210,C221,C226,C234,C238,C245,C250,C260,C265)</f>
        <v>105100</v>
      </c>
      <c r="D209" s="355">
        <f>SUM(D210,D221,D226,D234,D238,D245,D250,D260,D265,D270)</f>
        <v>99210.12000000001</v>
      </c>
      <c r="E209" s="210">
        <f>(D209/C209*100)</f>
        <v>94.395927687916284</v>
      </c>
    </row>
    <row r="210" spans="1:5" s="32" customFormat="1" x14ac:dyDescent="0.25">
      <c r="A210" s="185" t="s">
        <v>299</v>
      </c>
      <c r="B210" s="185" t="s">
        <v>275</v>
      </c>
      <c r="C210" s="350">
        <f t="shared" ref="C210:D210" si="27">SUM(C211)</f>
        <v>14000</v>
      </c>
      <c r="D210" s="350">
        <f t="shared" si="27"/>
        <v>3891.22</v>
      </c>
      <c r="E210" s="203">
        <f t="shared" ref="E210:E252" si="28">(D210/C210)*100</f>
        <v>27.794428571428568</v>
      </c>
    </row>
    <row r="211" spans="1:5" s="22" customFormat="1" x14ac:dyDescent="0.25">
      <c r="A211" s="195">
        <v>4</v>
      </c>
      <c r="B211" s="211" t="s">
        <v>13</v>
      </c>
      <c r="C211" s="363">
        <f>SUM(C212,C218)</f>
        <v>14000</v>
      </c>
      <c r="D211" s="363">
        <f>SUM(D212+D218)</f>
        <v>3891.22</v>
      </c>
      <c r="E211" s="194">
        <f t="shared" si="28"/>
        <v>27.794428571428568</v>
      </c>
    </row>
    <row r="212" spans="1:5" s="32" customFormat="1" x14ac:dyDescent="0.25">
      <c r="A212" s="196">
        <v>42</v>
      </c>
      <c r="B212" s="188" t="s">
        <v>14</v>
      </c>
      <c r="C212" s="354">
        <v>14000</v>
      </c>
      <c r="D212" s="354">
        <f>SUM(D213+D216)</f>
        <v>3891.22</v>
      </c>
      <c r="E212" s="194">
        <f t="shared" si="28"/>
        <v>27.794428571428568</v>
      </c>
    </row>
    <row r="213" spans="1:5" x14ac:dyDescent="0.25">
      <c r="A213" s="196">
        <v>422</v>
      </c>
      <c r="B213" s="188" t="s">
        <v>40</v>
      </c>
      <c r="C213" s="197"/>
      <c r="D213" s="354">
        <f>SUM(D214,D215)</f>
        <v>3786.83</v>
      </c>
      <c r="E213" s="194"/>
    </row>
    <row r="214" spans="1:5" x14ac:dyDescent="0.25">
      <c r="A214" s="198" t="s">
        <v>93</v>
      </c>
      <c r="B214" s="199" t="s">
        <v>94</v>
      </c>
      <c r="C214" s="200"/>
      <c r="D214" s="357">
        <v>1185</v>
      </c>
      <c r="E214" s="194"/>
    </row>
    <row r="215" spans="1:5" x14ac:dyDescent="0.25">
      <c r="A215" s="198">
        <v>4227</v>
      </c>
      <c r="B215" s="199" t="s">
        <v>205</v>
      </c>
      <c r="C215" s="200"/>
      <c r="D215" s="357">
        <v>2601.83</v>
      </c>
      <c r="E215" s="194"/>
    </row>
    <row r="216" spans="1:5" s="32" customFormat="1" x14ac:dyDescent="0.25">
      <c r="A216" s="196">
        <v>424</v>
      </c>
      <c r="B216" s="188" t="s">
        <v>203</v>
      </c>
      <c r="C216" s="197"/>
      <c r="D216" s="354">
        <f>SUM(D217)</f>
        <v>104.39</v>
      </c>
      <c r="E216" s="194"/>
    </row>
    <row r="217" spans="1:5" x14ac:dyDescent="0.25">
      <c r="A217" s="307">
        <v>4241</v>
      </c>
      <c r="B217" s="308" t="s">
        <v>150</v>
      </c>
      <c r="C217" s="316"/>
      <c r="D217" s="364">
        <v>104.39</v>
      </c>
      <c r="E217" s="317"/>
    </row>
    <row r="218" spans="1:5" s="32" customFormat="1" ht="29.25" customHeight="1" x14ac:dyDescent="0.25">
      <c r="A218" s="196">
        <v>45</v>
      </c>
      <c r="B218" s="188" t="s">
        <v>204</v>
      </c>
      <c r="C218" s="354">
        <v>0</v>
      </c>
      <c r="D218" s="354">
        <f>D219</f>
        <v>0</v>
      </c>
      <c r="E218" s="194" t="e">
        <f t="shared" si="28"/>
        <v>#DIV/0!</v>
      </c>
    </row>
    <row r="219" spans="1:5" s="32" customFormat="1" x14ac:dyDescent="0.25">
      <c r="A219" s="196">
        <v>451</v>
      </c>
      <c r="B219" s="188" t="s">
        <v>184</v>
      </c>
      <c r="C219" s="197"/>
      <c r="D219" s="354">
        <f>SUM(D220)</f>
        <v>0</v>
      </c>
      <c r="E219" s="194"/>
    </row>
    <row r="220" spans="1:5" s="32" customFormat="1" x14ac:dyDescent="0.25">
      <c r="A220" s="198">
        <v>4511</v>
      </c>
      <c r="B220" s="199" t="s">
        <v>184</v>
      </c>
      <c r="C220" s="200"/>
      <c r="D220" s="357"/>
      <c r="E220" s="194"/>
    </row>
    <row r="221" spans="1:5" s="32" customFormat="1" x14ac:dyDescent="0.25">
      <c r="A221" s="185" t="s">
        <v>207</v>
      </c>
      <c r="B221" s="185" t="s">
        <v>226</v>
      </c>
      <c r="C221" s="350">
        <f t="shared" ref="C221:D222" si="29">SUM(C222)</f>
        <v>80000</v>
      </c>
      <c r="D221" s="350">
        <f t="shared" si="29"/>
        <v>81746.02</v>
      </c>
      <c r="E221" s="203">
        <f t="shared" ref="E221:E223" si="30">(D221/C221)*100</f>
        <v>102.182525</v>
      </c>
    </row>
    <row r="222" spans="1:5" s="32" customFormat="1" x14ac:dyDescent="0.25">
      <c r="A222" s="195">
        <v>4</v>
      </c>
      <c r="B222" s="211" t="s">
        <v>13</v>
      </c>
      <c r="C222" s="363">
        <f>SUM(C223)</f>
        <v>80000</v>
      </c>
      <c r="D222" s="363">
        <f t="shared" si="29"/>
        <v>81746.02</v>
      </c>
      <c r="E222" s="194">
        <f t="shared" si="30"/>
        <v>102.182525</v>
      </c>
    </row>
    <row r="223" spans="1:5" s="32" customFormat="1" ht="31.5" x14ac:dyDescent="0.25">
      <c r="A223" s="196">
        <v>45</v>
      </c>
      <c r="B223" s="188" t="s">
        <v>204</v>
      </c>
      <c r="C223" s="354">
        <v>80000</v>
      </c>
      <c r="D223" s="354">
        <f>D224</f>
        <v>81746.02</v>
      </c>
      <c r="E223" s="194">
        <f t="shared" si="30"/>
        <v>102.182525</v>
      </c>
    </row>
    <row r="224" spans="1:5" s="32" customFormat="1" x14ac:dyDescent="0.25">
      <c r="A224" s="196">
        <v>451</v>
      </c>
      <c r="B224" s="188" t="s">
        <v>184</v>
      </c>
      <c r="C224" s="197"/>
      <c r="D224" s="354">
        <f>D225</f>
        <v>81746.02</v>
      </c>
      <c r="E224" s="194"/>
    </row>
    <row r="225" spans="1:5" s="32" customFormat="1" x14ac:dyDescent="0.25">
      <c r="A225" s="198">
        <v>4511</v>
      </c>
      <c r="B225" s="199" t="s">
        <v>184</v>
      </c>
      <c r="C225" s="200"/>
      <c r="D225" s="357">
        <v>81746.02</v>
      </c>
      <c r="E225" s="194"/>
    </row>
    <row r="226" spans="1:5" s="22" customFormat="1" x14ac:dyDescent="0.25">
      <c r="A226" s="185" t="s">
        <v>300</v>
      </c>
      <c r="B226" s="185" t="s">
        <v>32</v>
      </c>
      <c r="C226" s="356">
        <f>SUM(C227)</f>
        <v>5000</v>
      </c>
      <c r="D226" s="356">
        <f t="shared" ref="D226" si="31">SUM(D228)</f>
        <v>0</v>
      </c>
      <c r="E226" s="203">
        <f t="shared" si="28"/>
        <v>0</v>
      </c>
    </row>
    <row r="227" spans="1:5" s="32" customFormat="1" x14ac:dyDescent="0.25">
      <c r="A227" s="195">
        <v>4</v>
      </c>
      <c r="B227" s="211" t="s">
        <v>13</v>
      </c>
      <c r="C227" s="363">
        <f>SUM(C228)</f>
        <v>5000</v>
      </c>
      <c r="D227" s="363">
        <f t="shared" ref="D227" si="32">SUM(D228)</f>
        <v>0</v>
      </c>
      <c r="E227" s="194">
        <f t="shared" ref="E227:E228" si="33">(D227/C227)*100</f>
        <v>0</v>
      </c>
    </row>
    <row r="228" spans="1:5" x14ac:dyDescent="0.25">
      <c r="A228" s="196">
        <v>42</v>
      </c>
      <c r="B228" s="188" t="s">
        <v>14</v>
      </c>
      <c r="C228" s="354">
        <v>5000</v>
      </c>
      <c r="D228" s="354">
        <f>SUM(D229+D232)</f>
        <v>0</v>
      </c>
      <c r="E228" s="194">
        <f t="shared" si="33"/>
        <v>0</v>
      </c>
    </row>
    <row r="229" spans="1:5" x14ac:dyDescent="0.25">
      <c r="A229" s="196">
        <v>422</v>
      </c>
      <c r="B229" s="188" t="s">
        <v>40</v>
      </c>
      <c r="C229" s="197"/>
      <c r="D229" s="354">
        <f>SUM(D230,D231)</f>
        <v>0</v>
      </c>
      <c r="E229" s="194"/>
    </row>
    <row r="230" spans="1:5" x14ac:dyDescent="0.25">
      <c r="A230" s="198" t="s">
        <v>93</v>
      </c>
      <c r="B230" s="199" t="s">
        <v>94</v>
      </c>
      <c r="C230" s="200"/>
      <c r="D230" s="357"/>
      <c r="E230" s="194"/>
    </row>
    <row r="231" spans="1:5" x14ac:dyDescent="0.25">
      <c r="A231" s="198">
        <v>4227</v>
      </c>
      <c r="B231" s="199" t="s">
        <v>205</v>
      </c>
      <c r="C231" s="200"/>
      <c r="D231" s="357"/>
      <c r="E231" s="194"/>
    </row>
    <row r="232" spans="1:5" x14ac:dyDescent="0.25">
      <c r="A232" s="196">
        <v>424</v>
      </c>
      <c r="B232" s="188" t="s">
        <v>203</v>
      </c>
      <c r="C232" s="200"/>
      <c r="D232" s="354">
        <f>D233</f>
        <v>0</v>
      </c>
      <c r="E232" s="194"/>
    </row>
    <row r="233" spans="1:5" x14ac:dyDescent="0.25">
      <c r="A233" s="198">
        <v>4241</v>
      </c>
      <c r="B233" s="199" t="s">
        <v>150</v>
      </c>
      <c r="C233" s="200"/>
      <c r="D233" s="357"/>
      <c r="E233" s="194"/>
    </row>
    <row r="234" spans="1:5" hidden="1" x14ac:dyDescent="0.25">
      <c r="A234" s="346" t="s">
        <v>206</v>
      </c>
      <c r="B234" s="346" t="s">
        <v>229</v>
      </c>
      <c r="C234" s="368">
        <f>C235</f>
        <v>0</v>
      </c>
      <c r="D234" s="423">
        <f>D235</f>
        <v>0</v>
      </c>
      <c r="E234" s="194" t="e">
        <f t="shared" ref="E234:E235" si="34">(D234/C234)*100</f>
        <v>#DIV/0!</v>
      </c>
    </row>
    <row r="235" spans="1:5" ht="31.5" hidden="1" x14ac:dyDescent="0.25">
      <c r="A235" s="196">
        <v>45</v>
      </c>
      <c r="B235" s="188" t="s">
        <v>204</v>
      </c>
      <c r="C235" s="354"/>
      <c r="D235" s="354">
        <f>D236</f>
        <v>0</v>
      </c>
      <c r="E235" s="194" t="e">
        <f t="shared" si="34"/>
        <v>#DIV/0!</v>
      </c>
    </row>
    <row r="236" spans="1:5" hidden="1" x14ac:dyDescent="0.25">
      <c r="A236" s="196">
        <v>451</v>
      </c>
      <c r="B236" s="188" t="s">
        <v>184</v>
      </c>
      <c r="C236" s="197"/>
      <c r="D236" s="354">
        <f>D237</f>
        <v>0</v>
      </c>
      <c r="E236" s="194"/>
    </row>
    <row r="237" spans="1:5" hidden="1" x14ac:dyDescent="0.25">
      <c r="A237" s="198">
        <v>4511</v>
      </c>
      <c r="B237" s="199" t="s">
        <v>184</v>
      </c>
      <c r="C237" s="200"/>
      <c r="D237" s="357"/>
      <c r="E237" s="194"/>
    </row>
    <row r="238" spans="1:5" x14ac:dyDescent="0.25">
      <c r="A238" s="185" t="s">
        <v>301</v>
      </c>
      <c r="B238" s="185" t="s">
        <v>33</v>
      </c>
      <c r="C238" s="360">
        <f>SUM(C239)</f>
        <v>100</v>
      </c>
      <c r="D238" s="360">
        <f t="shared" ref="D238" si="35">SUM(D240)</f>
        <v>22.2</v>
      </c>
      <c r="E238" s="203">
        <f t="shared" si="28"/>
        <v>22.2</v>
      </c>
    </row>
    <row r="239" spans="1:5" s="32" customFormat="1" x14ac:dyDescent="0.25">
      <c r="A239" s="195">
        <v>4</v>
      </c>
      <c r="B239" s="211" t="s">
        <v>13</v>
      </c>
      <c r="C239" s="351">
        <f t="shared" ref="C239:D239" si="36">SUM(C240)</f>
        <v>100</v>
      </c>
      <c r="D239" s="351">
        <f t="shared" si="36"/>
        <v>22.2</v>
      </c>
      <c r="E239" s="194">
        <f t="shared" si="28"/>
        <v>22.2</v>
      </c>
    </row>
    <row r="240" spans="1:5" s="32" customFormat="1" x14ac:dyDescent="0.25">
      <c r="A240" s="189">
        <v>42</v>
      </c>
      <c r="B240" s="190" t="s">
        <v>14</v>
      </c>
      <c r="C240" s="359">
        <v>100</v>
      </c>
      <c r="D240" s="359">
        <f>SUM(D241+D243)</f>
        <v>22.2</v>
      </c>
      <c r="E240" s="194">
        <f t="shared" si="28"/>
        <v>22.2</v>
      </c>
    </row>
    <row r="241" spans="1:5" s="22" customFormat="1" x14ac:dyDescent="0.25">
      <c r="A241" s="189">
        <v>422</v>
      </c>
      <c r="B241" s="190" t="s">
        <v>40</v>
      </c>
      <c r="C241" s="194"/>
      <c r="D241" s="351">
        <f>SUM(D242)</f>
        <v>0</v>
      </c>
      <c r="E241" s="194"/>
    </row>
    <row r="242" spans="1:5" s="32" customFormat="1" ht="18.75" customHeight="1" x14ac:dyDescent="0.25">
      <c r="A242" s="198">
        <v>4227</v>
      </c>
      <c r="B242" s="199" t="s">
        <v>205</v>
      </c>
      <c r="C242" s="200"/>
      <c r="D242" s="357"/>
      <c r="E242" s="194"/>
    </row>
    <row r="243" spans="1:5" x14ac:dyDescent="0.25">
      <c r="A243" s="196">
        <v>424</v>
      </c>
      <c r="B243" s="188" t="s">
        <v>203</v>
      </c>
      <c r="C243" s="197"/>
      <c r="D243" s="354">
        <f>D244</f>
        <v>22.2</v>
      </c>
      <c r="E243" s="194"/>
    </row>
    <row r="244" spans="1:5" ht="18.75" customHeight="1" x14ac:dyDescent="0.25">
      <c r="A244" s="307">
        <v>4241</v>
      </c>
      <c r="B244" s="308" t="s">
        <v>150</v>
      </c>
      <c r="C244" s="316"/>
      <c r="D244" s="364">
        <v>22.2</v>
      </c>
      <c r="E244" s="317"/>
    </row>
    <row r="245" spans="1:5" x14ac:dyDescent="0.25">
      <c r="A245" s="346" t="s">
        <v>305</v>
      </c>
      <c r="B245" s="346" t="s">
        <v>227</v>
      </c>
      <c r="C245" s="358">
        <f>SUM(C246)</f>
        <v>0</v>
      </c>
      <c r="D245" s="358">
        <f t="shared" ref="D245" si="37">SUM(D247)</f>
        <v>8.3800000000000008</v>
      </c>
      <c r="E245" s="347" t="e">
        <f t="shared" ref="E245:E247" si="38">(D245/C245)*100</f>
        <v>#DIV/0!</v>
      </c>
    </row>
    <row r="246" spans="1:5" x14ac:dyDescent="0.25">
      <c r="A246" s="195">
        <v>4</v>
      </c>
      <c r="B246" s="211" t="s">
        <v>13</v>
      </c>
      <c r="C246" s="351">
        <f t="shared" ref="C246:D246" si="39">SUM(C247)</f>
        <v>0</v>
      </c>
      <c r="D246" s="351">
        <f t="shared" si="39"/>
        <v>8.3800000000000008</v>
      </c>
      <c r="E246" s="194" t="e">
        <f t="shared" si="38"/>
        <v>#DIV/0!</v>
      </c>
    </row>
    <row r="247" spans="1:5" x14ac:dyDescent="0.25">
      <c r="A247" s="189">
        <v>42</v>
      </c>
      <c r="B247" s="190" t="s">
        <v>14</v>
      </c>
      <c r="C247" s="359">
        <v>0</v>
      </c>
      <c r="D247" s="359">
        <f>SUM(D248)</f>
        <v>8.3800000000000008</v>
      </c>
      <c r="E247" s="194" t="e">
        <f t="shared" si="38"/>
        <v>#DIV/0!</v>
      </c>
    </row>
    <row r="248" spans="1:5" s="32" customFormat="1" x14ac:dyDescent="0.25">
      <c r="A248" s="196">
        <v>424</v>
      </c>
      <c r="B248" s="188" t="s">
        <v>203</v>
      </c>
      <c r="C248" s="197"/>
      <c r="D248" s="354">
        <f>D249</f>
        <v>8.3800000000000008</v>
      </c>
      <c r="E248" s="194"/>
    </row>
    <row r="249" spans="1:5" s="32" customFormat="1" x14ac:dyDescent="0.25">
      <c r="A249" s="307">
        <v>4241</v>
      </c>
      <c r="B249" s="308" t="s">
        <v>150</v>
      </c>
      <c r="C249" s="316"/>
      <c r="D249" s="364">
        <v>8.3800000000000008</v>
      </c>
      <c r="E249" s="317"/>
    </row>
    <row r="250" spans="1:5" s="22" customFormat="1" x14ac:dyDescent="0.25">
      <c r="A250" s="185" t="s">
        <v>302</v>
      </c>
      <c r="B250" s="185" t="s">
        <v>21</v>
      </c>
      <c r="C250" s="356">
        <f t="shared" ref="C250:D250" si="40">SUM(C251)</f>
        <v>6000</v>
      </c>
      <c r="D250" s="356">
        <f t="shared" si="40"/>
        <v>13542.3</v>
      </c>
      <c r="E250" s="203">
        <f t="shared" si="28"/>
        <v>225.70500000000001</v>
      </c>
    </row>
    <row r="251" spans="1:5" s="32" customFormat="1" x14ac:dyDescent="0.25">
      <c r="A251" s="195">
        <v>4</v>
      </c>
      <c r="B251" s="211" t="s">
        <v>13</v>
      </c>
      <c r="C251" s="354">
        <f>SUM(C252,C257)</f>
        <v>6000</v>
      </c>
      <c r="D251" s="354">
        <f>SUM(D252+D257)</f>
        <v>13542.3</v>
      </c>
      <c r="E251" s="194">
        <f t="shared" si="28"/>
        <v>225.70500000000001</v>
      </c>
    </row>
    <row r="252" spans="1:5" x14ac:dyDescent="0.25">
      <c r="A252" s="196">
        <v>42</v>
      </c>
      <c r="B252" s="188" t="s">
        <v>14</v>
      </c>
      <c r="C252" s="354">
        <v>6000</v>
      </c>
      <c r="D252" s="354">
        <f>SUM(D255+D253)</f>
        <v>13542.3</v>
      </c>
      <c r="E252" s="194">
        <f t="shared" si="28"/>
        <v>225.70500000000001</v>
      </c>
    </row>
    <row r="253" spans="1:5" x14ac:dyDescent="0.25">
      <c r="A253" s="196">
        <v>422</v>
      </c>
      <c r="B253" s="188" t="s">
        <v>40</v>
      </c>
      <c r="C253" s="197"/>
      <c r="D253" s="354">
        <f>SUM(D254)</f>
        <v>13517.3</v>
      </c>
      <c r="E253" s="194"/>
    </row>
    <row r="254" spans="1:5" x14ac:dyDescent="0.25">
      <c r="A254" s="198" t="s">
        <v>93</v>
      </c>
      <c r="B254" s="199" t="s">
        <v>94</v>
      </c>
      <c r="C254" s="200"/>
      <c r="D254" s="357">
        <v>13517.3</v>
      </c>
      <c r="E254" s="194"/>
    </row>
    <row r="255" spans="1:5" s="32" customFormat="1" x14ac:dyDescent="0.25">
      <c r="A255" s="196">
        <v>424</v>
      </c>
      <c r="B255" s="188" t="s">
        <v>203</v>
      </c>
      <c r="C255" s="197"/>
      <c r="D255" s="354">
        <f>D256</f>
        <v>25</v>
      </c>
      <c r="E255" s="194"/>
    </row>
    <row r="256" spans="1:5" s="32" customFormat="1" x14ac:dyDescent="0.25">
      <c r="A256" s="307">
        <v>4241</v>
      </c>
      <c r="B256" s="308" t="s">
        <v>150</v>
      </c>
      <c r="C256" s="316"/>
      <c r="D256" s="364">
        <v>25</v>
      </c>
      <c r="E256" s="317"/>
    </row>
    <row r="257" spans="1:5" s="22" customFormat="1" ht="31.5" x14ac:dyDescent="0.25">
      <c r="A257" s="196">
        <v>45</v>
      </c>
      <c r="B257" s="188" t="s">
        <v>204</v>
      </c>
      <c r="C257" s="354"/>
      <c r="D257" s="354">
        <f>D258</f>
        <v>0</v>
      </c>
      <c r="E257" s="194" t="e">
        <f t="shared" ref="E257" si="41">(D257/C257)*100</f>
        <v>#DIV/0!</v>
      </c>
    </row>
    <row r="258" spans="1:5" s="32" customFormat="1" x14ac:dyDescent="0.25">
      <c r="A258" s="340">
        <v>451</v>
      </c>
      <c r="B258" s="341" t="s">
        <v>184</v>
      </c>
      <c r="C258" s="342"/>
      <c r="D258" s="365">
        <f>D259</f>
        <v>0</v>
      </c>
      <c r="E258" s="194"/>
    </row>
    <row r="259" spans="1:5" s="32" customFormat="1" x14ac:dyDescent="0.25">
      <c r="A259" s="343">
        <v>4511</v>
      </c>
      <c r="B259" s="344" t="s">
        <v>184</v>
      </c>
      <c r="C259" s="345"/>
      <c r="D259" s="366"/>
      <c r="E259" s="339"/>
    </row>
    <row r="260" spans="1:5" s="32" customFormat="1" x14ac:dyDescent="0.25">
      <c r="A260" s="346" t="s">
        <v>302</v>
      </c>
      <c r="B260" s="346" t="s">
        <v>230</v>
      </c>
      <c r="C260" s="358">
        <f>SUM(C261)</f>
        <v>0</v>
      </c>
      <c r="D260" s="358">
        <f t="shared" ref="D260" si="42">SUM(D262)</f>
        <v>0</v>
      </c>
      <c r="E260" s="347" t="e">
        <f t="shared" ref="E260:E262" si="43">(D260/C260)*100</f>
        <v>#DIV/0!</v>
      </c>
    </row>
    <row r="261" spans="1:5" s="32" customFormat="1" x14ac:dyDescent="0.25">
      <c r="A261" s="195">
        <v>4</v>
      </c>
      <c r="B261" s="211" t="s">
        <v>13</v>
      </c>
      <c r="C261" s="351">
        <f t="shared" ref="C261:D261" si="44">SUM(C262)</f>
        <v>0</v>
      </c>
      <c r="D261" s="351">
        <f t="shared" si="44"/>
        <v>0</v>
      </c>
      <c r="E261" s="194" t="e">
        <f t="shared" si="43"/>
        <v>#DIV/0!</v>
      </c>
    </row>
    <row r="262" spans="1:5" s="32" customFormat="1" ht="31.5" x14ac:dyDescent="0.25">
      <c r="A262" s="196">
        <v>45</v>
      </c>
      <c r="B262" s="188" t="s">
        <v>204</v>
      </c>
      <c r="C262" s="359"/>
      <c r="D262" s="359">
        <f>SUM(D263)</f>
        <v>0</v>
      </c>
      <c r="E262" s="194" t="e">
        <f t="shared" si="43"/>
        <v>#DIV/0!</v>
      </c>
    </row>
    <row r="263" spans="1:5" s="32" customFormat="1" x14ac:dyDescent="0.25">
      <c r="A263" s="340">
        <v>451</v>
      </c>
      <c r="B263" s="341" t="s">
        <v>184</v>
      </c>
      <c r="C263" s="194"/>
      <c r="D263" s="351">
        <f>SUM(D264)</f>
        <v>0</v>
      </c>
      <c r="E263" s="194"/>
    </row>
    <row r="264" spans="1:5" s="32" customFormat="1" x14ac:dyDescent="0.25">
      <c r="A264" s="343">
        <v>4511</v>
      </c>
      <c r="B264" s="344" t="s">
        <v>184</v>
      </c>
      <c r="C264" s="200"/>
      <c r="D264" s="357"/>
      <c r="E264" s="194"/>
    </row>
    <row r="265" spans="1:5" s="32" customFormat="1" x14ac:dyDescent="0.25">
      <c r="A265" s="185" t="s">
        <v>209</v>
      </c>
      <c r="B265" s="185" t="s">
        <v>34</v>
      </c>
      <c r="C265" s="356">
        <f t="shared" ref="C265:D265" si="45">SUM(C266)</f>
        <v>0</v>
      </c>
      <c r="D265" s="356">
        <f t="shared" si="45"/>
        <v>0</v>
      </c>
      <c r="E265" s="203" t="e">
        <f>(D265/C265)*100</f>
        <v>#DIV/0!</v>
      </c>
    </row>
    <row r="266" spans="1:5" s="32" customFormat="1" x14ac:dyDescent="0.25">
      <c r="A266" s="195">
        <v>4</v>
      </c>
      <c r="B266" s="211" t="s">
        <v>13</v>
      </c>
      <c r="C266" s="351">
        <f t="shared" ref="C266:D266" si="46">SUM(C267)</f>
        <v>0</v>
      </c>
      <c r="D266" s="351">
        <f t="shared" si="46"/>
        <v>0</v>
      </c>
      <c r="E266" s="194" t="e">
        <f>(D266/C266)*100</f>
        <v>#DIV/0!</v>
      </c>
    </row>
    <row r="267" spans="1:5" s="32" customFormat="1" x14ac:dyDescent="0.25">
      <c r="A267" s="189">
        <v>42</v>
      </c>
      <c r="B267" s="190" t="s">
        <v>14</v>
      </c>
      <c r="C267" s="359"/>
      <c r="D267" s="359">
        <f>SUM(D268)</f>
        <v>0</v>
      </c>
      <c r="E267" s="194" t="e">
        <f>(D267/C267)*100</f>
        <v>#DIV/0!</v>
      </c>
    </row>
    <row r="268" spans="1:5" s="32" customFormat="1" x14ac:dyDescent="0.25">
      <c r="A268" s="196">
        <v>424</v>
      </c>
      <c r="B268" s="188" t="s">
        <v>203</v>
      </c>
      <c r="C268" s="194"/>
      <c r="D268" s="351">
        <f>SUM(D269)</f>
        <v>0</v>
      </c>
      <c r="E268" s="194"/>
    </row>
    <row r="269" spans="1:5" x14ac:dyDescent="0.25">
      <c r="A269" s="307">
        <v>4241</v>
      </c>
      <c r="B269" s="308" t="s">
        <v>150</v>
      </c>
      <c r="C269" s="200"/>
      <c r="D269" s="357"/>
      <c r="E269" s="194"/>
    </row>
    <row r="270" spans="1:5" ht="31.5" x14ac:dyDescent="0.25">
      <c r="A270" s="185" t="s">
        <v>303</v>
      </c>
      <c r="B270" s="315" t="s">
        <v>200</v>
      </c>
      <c r="C270" s="360">
        <f>SUM(C271)</f>
        <v>0</v>
      </c>
      <c r="D270" s="360">
        <f t="shared" ref="D270" si="47">SUM(D272)</f>
        <v>0</v>
      </c>
      <c r="E270" s="203" t="e">
        <f t="shared" ref="E270:E272" si="48">(D270/C270)*100</f>
        <v>#DIV/0!</v>
      </c>
    </row>
    <row r="271" spans="1:5" x14ac:dyDescent="0.25">
      <c r="A271" s="195">
        <v>4</v>
      </c>
      <c r="B271" s="211" t="s">
        <v>13</v>
      </c>
      <c r="C271" s="351">
        <f t="shared" ref="C271:D271" si="49">SUM(C272)</f>
        <v>0</v>
      </c>
      <c r="D271" s="351">
        <f t="shared" si="49"/>
        <v>0</v>
      </c>
      <c r="E271" s="194" t="e">
        <f t="shared" si="48"/>
        <v>#DIV/0!</v>
      </c>
    </row>
    <row r="272" spans="1:5" x14ac:dyDescent="0.25">
      <c r="A272" s="189">
        <v>42</v>
      </c>
      <c r="B272" s="190" t="s">
        <v>14</v>
      </c>
      <c r="C272" s="359">
        <v>0</v>
      </c>
      <c r="D272" s="359">
        <f>SUM(D273)</f>
        <v>0</v>
      </c>
      <c r="E272" s="194" t="e">
        <f t="shared" si="48"/>
        <v>#DIV/0!</v>
      </c>
    </row>
    <row r="273" spans="1:5" x14ac:dyDescent="0.25">
      <c r="A273" s="189">
        <v>422</v>
      </c>
      <c r="B273" s="190" t="s">
        <v>40</v>
      </c>
      <c r="C273" s="194"/>
      <c r="D273" s="351">
        <f>SUM(D274)</f>
        <v>0</v>
      </c>
      <c r="E273" s="194"/>
    </row>
    <row r="274" spans="1:5" x14ac:dyDescent="0.25">
      <c r="A274" s="198">
        <v>4227</v>
      </c>
      <c r="B274" s="199" t="s">
        <v>205</v>
      </c>
      <c r="C274" s="200"/>
      <c r="D274" s="357"/>
      <c r="E274" s="194"/>
    </row>
    <row r="275" spans="1:5" x14ac:dyDescent="0.25">
      <c r="A275" s="459"/>
      <c r="B275" s="460"/>
      <c r="C275" s="463"/>
      <c r="D275" s="461"/>
      <c r="E275" s="464"/>
    </row>
    <row r="276" spans="1:5" x14ac:dyDescent="0.25">
      <c r="A276" s="35" t="s">
        <v>307</v>
      </c>
      <c r="C276" s="35" t="s">
        <v>309</v>
      </c>
    </row>
    <row r="277" spans="1:5" x14ac:dyDescent="0.25">
      <c r="A277" s="35" t="s">
        <v>274</v>
      </c>
      <c r="C277" s="35" t="s">
        <v>310</v>
      </c>
    </row>
    <row r="279" spans="1:5" x14ac:dyDescent="0.25">
      <c r="A279" s="35" t="s">
        <v>308</v>
      </c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 i R po ek.klas.</vt:lpstr>
      <vt:lpstr>Račun P i R po IF</vt:lpstr>
      <vt:lpstr>Rashodi -funkcijska klas.</vt:lpstr>
      <vt:lpstr>Račun financiranja po ek.klas.</vt:lpstr>
      <vt:lpstr>Račun financiranja po IF</vt:lpstr>
      <vt:lpstr>Posebni dio</vt:lpstr>
      <vt:lpstr>'Posebni dio'!Podrucje_ispisa</vt:lpstr>
      <vt:lpstr>'Račun P i R po ek.klas.'!Podrucje_ispisa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Biserka Konig</cp:lastModifiedBy>
  <cp:lastPrinted>2025-07-21T09:46:44Z</cp:lastPrinted>
  <dcterms:created xsi:type="dcterms:W3CDTF">2022-08-26T07:26:16Z</dcterms:created>
  <dcterms:modified xsi:type="dcterms:W3CDTF">2025-07-21T13:00:36Z</dcterms:modified>
</cp:coreProperties>
</file>