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biser\Desktop\FIN.IZVJEŠTAJI 2024\"/>
    </mc:Choice>
  </mc:AlternateContent>
  <xr:revisionPtr revIDLastSave="0" documentId="13_ncr:1_{8F4CB0ED-708B-413F-94D3-EDE0D88D207D}" xr6:coauthVersionLast="47" xr6:coauthVersionMax="47" xr10:uidLastSave="{00000000-0000-0000-0000-000000000000}"/>
  <bookViews>
    <workbookView xWindow="-120" yWindow="-120" windowWidth="29040" windowHeight="15720" firstSheet="2" xr2:uid="{00000000-000D-0000-FFFF-FFFF00000000}"/>
  </bookViews>
  <sheets>
    <sheet name="Sažetak" sheetId="1" r:id="rId1"/>
    <sheet name="Račun P i R po ek.klas." sheetId="7" r:id="rId2"/>
    <sheet name="Račun P i R po IF" sheetId="14" r:id="rId3"/>
    <sheet name="Rashodi -funkcijska klas." sheetId="9" r:id="rId4"/>
    <sheet name="Račun financiranja po ek.klas." sheetId="11" r:id="rId5"/>
    <sheet name="Račun financiranja po IF" sheetId="15" r:id="rId6"/>
    <sheet name="Posebni dio" sheetId="3" r:id="rId7"/>
  </sheets>
  <definedNames>
    <definedName name="_xlnm.Print_Area" localSheetId="6">'Posebni dio'!$A$1:$D$246</definedName>
    <definedName name="_xlnm.Print_Area" localSheetId="1">'Račun P i R po ek.klas.'!$A$1:$G$112</definedName>
    <definedName name="_xlnm.Print_Area" localSheetId="0">Sažetak!$A$1:$J$29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5" i="3" l="1"/>
  <c r="E161" i="3"/>
  <c r="E80" i="3"/>
  <c r="E54" i="3"/>
  <c r="E11" i="3"/>
  <c r="H40" i="14"/>
  <c r="G40" i="14"/>
  <c r="G39" i="14"/>
  <c r="H39" i="14"/>
  <c r="L29" i="1"/>
  <c r="L27" i="1"/>
  <c r="K27" i="1"/>
  <c r="H87" i="7"/>
  <c r="H86" i="7"/>
  <c r="H85" i="7"/>
  <c r="H84" i="7"/>
  <c r="H24" i="7"/>
  <c r="F46" i="14"/>
  <c r="F41" i="14"/>
  <c r="F45" i="14"/>
  <c r="E212" i="3"/>
  <c r="D221" i="3"/>
  <c r="D260" i="3"/>
  <c r="D259" i="3" s="1"/>
  <c r="C258" i="3"/>
  <c r="C257" i="3"/>
  <c r="D188" i="3"/>
  <c r="D70" i="3"/>
  <c r="D60" i="3"/>
  <c r="D7" i="3"/>
  <c r="F39" i="7"/>
  <c r="F38" i="7" s="1"/>
  <c r="D44" i="14"/>
  <c r="F44" i="14"/>
  <c r="D38" i="14"/>
  <c r="D25" i="14"/>
  <c r="D29" i="14"/>
  <c r="D35" i="14"/>
  <c r="E16" i="3"/>
  <c r="C7" i="3"/>
  <c r="E15" i="3"/>
  <c r="E14" i="3"/>
  <c r="D155" i="3"/>
  <c r="D128" i="3"/>
  <c r="D130" i="3"/>
  <c r="D95" i="3"/>
  <c r="D213" i="3"/>
  <c r="D212" i="3" s="1"/>
  <c r="D211" i="3" s="1"/>
  <c r="D210" i="3" s="1"/>
  <c r="D202" i="3"/>
  <c r="G52" i="7"/>
  <c r="D250" i="3"/>
  <c r="D249" i="3" s="1"/>
  <c r="C248" i="3"/>
  <c r="C247" i="3"/>
  <c r="D107" i="3"/>
  <c r="D106" i="3" s="1"/>
  <c r="C105" i="3"/>
  <c r="C104" i="3" s="1"/>
  <c r="E32" i="14"/>
  <c r="D32" i="14"/>
  <c r="E39" i="7"/>
  <c r="H28" i="14"/>
  <c r="H27" i="14"/>
  <c r="G28" i="14"/>
  <c r="G27" i="14"/>
  <c r="E14" i="7"/>
  <c r="G90" i="7"/>
  <c r="F35" i="14"/>
  <c r="F29" i="14"/>
  <c r="D232" i="3"/>
  <c r="D151" i="3"/>
  <c r="D147" i="3"/>
  <c r="C81" i="3"/>
  <c r="C80" i="3" s="1"/>
  <c r="D102" i="3"/>
  <c r="D101" i="3" s="1"/>
  <c r="E101" i="3" s="1"/>
  <c r="D73" i="3"/>
  <c r="D245" i="3"/>
  <c r="D244" i="3" s="1"/>
  <c r="E244" i="3" s="1"/>
  <c r="D242" i="3"/>
  <c r="D255" i="3"/>
  <c r="D254" i="3" s="1"/>
  <c r="D253" i="3" s="1"/>
  <c r="C253" i="3"/>
  <c r="C252" i="3" s="1"/>
  <c r="D178" i="3"/>
  <c r="D167" i="3"/>
  <c r="D159" i="3"/>
  <c r="D158" i="3" s="1"/>
  <c r="E158" i="3" s="1"/>
  <c r="D115" i="3"/>
  <c r="D99" i="3"/>
  <c r="D98" i="3" s="1"/>
  <c r="E98" i="3" s="1"/>
  <c r="D91" i="3"/>
  <c r="D88" i="3"/>
  <c r="D64" i="3"/>
  <c r="D56" i="3"/>
  <c r="D208" i="3"/>
  <c r="D207" i="3" s="1"/>
  <c r="E207" i="3" s="1"/>
  <c r="D205" i="3"/>
  <c r="D45" i="14"/>
  <c r="F25" i="14"/>
  <c r="F15" i="14"/>
  <c r="F19" i="14"/>
  <c r="E19" i="14"/>
  <c r="D19" i="14"/>
  <c r="F17" i="14"/>
  <c r="E17" i="14"/>
  <c r="D17" i="14"/>
  <c r="E15" i="14"/>
  <c r="D15" i="14"/>
  <c r="F13" i="14"/>
  <c r="E13" i="14"/>
  <c r="D13" i="14"/>
  <c r="G10" i="14"/>
  <c r="G9" i="14"/>
  <c r="F11" i="14"/>
  <c r="E11" i="14"/>
  <c r="D11" i="14"/>
  <c r="H15" i="7"/>
  <c r="H12" i="7"/>
  <c r="H35" i="7"/>
  <c r="H105" i="7"/>
  <c r="H104" i="7"/>
  <c r="H103" i="7"/>
  <c r="H92" i="7"/>
  <c r="F6" i="7"/>
  <c r="H31" i="7"/>
  <c r="G30" i="7"/>
  <c r="E30" i="7"/>
  <c r="H30" i="7" s="1"/>
  <c r="G29" i="7"/>
  <c r="I29" i="7" s="1"/>
  <c r="E29" i="7"/>
  <c r="H29" i="7" s="1"/>
  <c r="G22" i="7"/>
  <c r="E22" i="7"/>
  <c r="G10" i="7"/>
  <c r="E10" i="7"/>
  <c r="E25" i="14"/>
  <c r="E44" i="14" s="1"/>
  <c r="H10" i="14"/>
  <c r="H9" i="14"/>
  <c r="F7" i="14"/>
  <c r="E7" i="14"/>
  <c r="D7" i="14"/>
  <c r="C211" i="3"/>
  <c r="C210" i="3" s="1"/>
  <c r="C133" i="3"/>
  <c r="C76" i="3"/>
  <c r="C75" i="3" s="1"/>
  <c r="D78" i="3"/>
  <c r="D77" i="3" s="1"/>
  <c r="E77" i="3" s="1"/>
  <c r="F46" i="7"/>
  <c r="E45" i="14"/>
  <c r="F38" i="14"/>
  <c r="E38" i="14"/>
  <c r="F32" i="14"/>
  <c r="E259" i="3" l="1"/>
  <c r="D258" i="3"/>
  <c r="E258" i="3" s="1"/>
  <c r="D257" i="3"/>
  <c r="E257" i="3" s="1"/>
  <c r="D55" i="3"/>
  <c r="E7" i="3"/>
  <c r="E13" i="3"/>
  <c r="E12" i="3"/>
  <c r="E10" i="3"/>
  <c r="E9" i="3"/>
  <c r="E8" i="3"/>
  <c r="D127" i="3"/>
  <c r="H45" i="14"/>
  <c r="D248" i="3"/>
  <c r="E248" i="3" s="1"/>
  <c r="D247" i="3"/>
  <c r="E247" i="3" s="1"/>
  <c r="E249" i="3"/>
  <c r="D104" i="3"/>
  <c r="E104" i="3" s="1"/>
  <c r="D105" i="3"/>
  <c r="E105" i="3" s="1"/>
  <c r="E106" i="3"/>
  <c r="G45" i="14"/>
  <c r="D46" i="14"/>
  <c r="D21" i="14"/>
  <c r="D23" i="14" s="1"/>
  <c r="F21" i="14"/>
  <c r="F23" i="14" s="1"/>
  <c r="E253" i="3"/>
  <c r="D252" i="3"/>
  <c r="E252" i="3" s="1"/>
  <c r="E254" i="3"/>
  <c r="D201" i="3"/>
  <c r="D200" i="3" s="1"/>
  <c r="E211" i="3"/>
  <c r="E210" i="3"/>
  <c r="D76" i="3"/>
  <c r="F6" i="9"/>
  <c r="E6" i="9"/>
  <c r="H43" i="14" l="1"/>
  <c r="G43" i="14"/>
  <c r="H42" i="14"/>
  <c r="G42" i="14"/>
  <c r="E41" i="14"/>
  <c r="D41" i="14"/>
  <c r="H38" i="14"/>
  <c r="H37" i="14"/>
  <c r="G37" i="14"/>
  <c r="H36" i="14"/>
  <c r="G36" i="14"/>
  <c r="E35" i="14"/>
  <c r="H34" i="14"/>
  <c r="G34" i="14"/>
  <c r="H33" i="14"/>
  <c r="G33" i="14"/>
  <c r="H32" i="14"/>
  <c r="H31" i="14"/>
  <c r="G31" i="14"/>
  <c r="H30" i="14"/>
  <c r="G30" i="14"/>
  <c r="E29" i="14"/>
  <c r="H26" i="14"/>
  <c r="G26" i="14"/>
  <c r="G23" i="14"/>
  <c r="H22" i="14"/>
  <c r="G22" i="14"/>
  <c r="H20" i="14"/>
  <c r="G20" i="14"/>
  <c r="H18" i="14"/>
  <c r="G18" i="14"/>
  <c r="H16" i="14"/>
  <c r="G16" i="14"/>
  <c r="H14" i="14"/>
  <c r="G14" i="14"/>
  <c r="H12" i="14"/>
  <c r="G12" i="14"/>
  <c r="H8" i="14"/>
  <c r="G8" i="14"/>
  <c r="E21" i="14" l="1"/>
  <c r="E23" i="14" s="1"/>
  <c r="H23" i="14" s="1"/>
  <c r="H25" i="14"/>
  <c r="H15" i="14"/>
  <c r="H17" i="14"/>
  <c r="H41" i="14"/>
  <c r="H19" i="14"/>
  <c r="H13" i="14"/>
  <c r="G35" i="14"/>
  <c r="G41" i="14"/>
  <c r="H7" i="14"/>
  <c r="G17" i="14"/>
  <c r="H35" i="14"/>
  <c r="H11" i="14"/>
  <c r="G15" i="14"/>
  <c r="G25" i="14"/>
  <c r="G32" i="14"/>
  <c r="H29" i="14"/>
  <c r="E46" i="14"/>
  <c r="G11" i="14"/>
  <c r="G19" i="14"/>
  <c r="G13" i="14"/>
  <c r="G38" i="14"/>
  <c r="G7" i="14"/>
  <c r="G29" i="14"/>
  <c r="H21" i="14" l="1"/>
  <c r="G21" i="14"/>
  <c r="H46" i="14"/>
  <c r="G46" i="14"/>
  <c r="H44" i="14"/>
  <c r="G44" i="14"/>
  <c r="D171" i="3" l="1"/>
  <c r="D166" i="3" s="1"/>
  <c r="C165" i="3"/>
  <c r="C164" i="3" s="1"/>
  <c r="C126" i="3"/>
  <c r="C125" i="3" s="1"/>
  <c r="C216" i="3"/>
  <c r="D164" i="3" l="1"/>
  <c r="E164" i="3" s="1"/>
  <c r="D165" i="3"/>
  <c r="E165" i="3" s="1"/>
  <c r="E166" i="3"/>
  <c r="D125" i="3"/>
  <c r="E125" i="3" s="1"/>
  <c r="D126" i="3"/>
  <c r="E126" i="3" s="1"/>
  <c r="E127" i="3"/>
  <c r="D225" i="3"/>
  <c r="D224" i="3" s="1"/>
  <c r="C223" i="3"/>
  <c r="D191" i="3"/>
  <c r="D187" i="3" s="1"/>
  <c r="C186" i="3"/>
  <c r="C185" i="3" s="1"/>
  <c r="D223" i="3" l="1"/>
  <c r="E223" i="3" s="1"/>
  <c r="E224" i="3"/>
  <c r="D185" i="3"/>
  <c r="D186" i="3"/>
  <c r="E186" i="3" s="1"/>
  <c r="E187" i="3"/>
  <c r="D237" i="3"/>
  <c r="D236" i="3" s="1"/>
  <c r="C235" i="3"/>
  <c r="C234" i="3" s="1"/>
  <c r="D234" i="3" l="1"/>
  <c r="E234" i="3" s="1"/>
  <c r="D235" i="3"/>
  <c r="E235" i="3" s="1"/>
  <c r="E236" i="3"/>
  <c r="C200" i="3"/>
  <c r="C240" i="3"/>
  <c r="H106" i="7" l="1"/>
  <c r="E101" i="7" l="1"/>
  <c r="E90" i="7" l="1"/>
  <c r="E63" i="7"/>
  <c r="E26" i="7"/>
  <c r="E34" i="7"/>
  <c r="E33" i="7" s="1"/>
  <c r="G101" i="7" l="1"/>
  <c r="H98" i="7"/>
  <c r="G97" i="7"/>
  <c r="G96" i="7" s="1"/>
  <c r="I96" i="7" s="1"/>
  <c r="E97" i="7"/>
  <c r="E96" i="7" s="1"/>
  <c r="G70" i="7"/>
  <c r="G58" i="7"/>
  <c r="G63" i="7"/>
  <c r="H97" i="7" l="1"/>
  <c r="H96" i="7"/>
  <c r="G14" i="7"/>
  <c r="E13" i="7"/>
  <c r="G26" i="7"/>
  <c r="G34" i="7"/>
  <c r="D196" i="3"/>
  <c r="D195" i="3" s="1"/>
  <c r="D194" i="3" s="1"/>
  <c r="D176" i="3"/>
  <c r="D162" i="3"/>
  <c r="D161" i="3" s="1"/>
  <c r="D144" i="3"/>
  <c r="D141" i="3"/>
  <c r="D139" i="3"/>
  <c r="D135" i="3"/>
  <c r="D218" i="3"/>
  <c r="D217" i="3" s="1"/>
  <c r="C194" i="3"/>
  <c r="C174" i="3"/>
  <c r="C110" i="3"/>
  <c r="D143" i="3" l="1"/>
  <c r="G33" i="7"/>
  <c r="I33" i="7" s="1"/>
  <c r="H34" i="7"/>
  <c r="G13" i="7"/>
  <c r="I13" i="7" s="1"/>
  <c r="H14" i="7"/>
  <c r="H13" i="7"/>
  <c r="D87" i="3"/>
  <c r="D134" i="3"/>
  <c r="E134" i="3" s="1"/>
  <c r="E195" i="3"/>
  <c r="D182" i="3"/>
  <c r="C173" i="3"/>
  <c r="D112" i="3"/>
  <c r="D83" i="3"/>
  <c r="C54" i="3"/>
  <c r="C53" i="3" s="1"/>
  <c r="D72" i="3"/>
  <c r="E72" i="3" s="1"/>
  <c r="C20" i="3"/>
  <c r="C19" i="3" s="1"/>
  <c r="C18" i="3" s="1"/>
  <c r="H33" i="7" l="1"/>
  <c r="G32" i="7"/>
  <c r="D175" i="3"/>
  <c r="D174" i="3" s="1"/>
  <c r="D75" i="3"/>
  <c r="E75" i="3" s="1"/>
  <c r="E76" i="3"/>
  <c r="D133" i="3"/>
  <c r="D54" i="3"/>
  <c r="D53" i="3" s="1"/>
  <c r="E194" i="3"/>
  <c r="E55" i="3"/>
  <c r="D49" i="3"/>
  <c r="D48" i="3" s="1"/>
  <c r="E48" i="3" s="1"/>
  <c r="D42" i="3"/>
  <c r="D32" i="3"/>
  <c r="D26" i="3"/>
  <c r="D22" i="3"/>
  <c r="E175" i="3" l="1"/>
  <c r="D173" i="3"/>
  <c r="E173" i="3" s="1"/>
  <c r="E174" i="3"/>
  <c r="E53" i="3"/>
  <c r="D21" i="3"/>
  <c r="D20" i="3" s="1"/>
  <c r="H91" i="7"/>
  <c r="G89" i="7"/>
  <c r="I89" i="7" s="1"/>
  <c r="E89" i="7"/>
  <c r="F99" i="7"/>
  <c r="F112" i="7" s="1"/>
  <c r="H108" i="7"/>
  <c r="G107" i="7"/>
  <c r="G100" i="7" s="1"/>
  <c r="E107" i="7"/>
  <c r="E32" i="7"/>
  <c r="F32" i="7"/>
  <c r="I32" i="7" s="1"/>
  <c r="H28" i="7"/>
  <c r="H89" i="7" l="1"/>
  <c r="H90" i="7"/>
  <c r="H107" i="7"/>
  <c r="E100" i="7"/>
  <c r="E21" i="3"/>
  <c r="L26" i="1"/>
  <c r="K26" i="1"/>
  <c r="L20" i="1"/>
  <c r="L19" i="1"/>
  <c r="K20" i="1"/>
  <c r="L9" i="1"/>
  <c r="L10" i="1"/>
  <c r="L12" i="1"/>
  <c r="L13" i="1"/>
  <c r="K19" i="1"/>
  <c r="K12" i="1"/>
  <c r="K13" i="1"/>
  <c r="K9" i="1"/>
  <c r="K10" i="1"/>
  <c r="H111" i="7" l="1"/>
  <c r="H65" i="7"/>
  <c r="E58" i="7"/>
  <c r="H40" i="7"/>
  <c r="G39" i="7"/>
  <c r="H39" i="7" s="1"/>
  <c r="E38" i="7"/>
  <c r="E37" i="7" s="1"/>
  <c r="F37" i="7"/>
  <c r="F42" i="7" s="1"/>
  <c r="G110" i="7"/>
  <c r="G109" i="7" s="1"/>
  <c r="E110" i="7"/>
  <c r="E109" i="7" s="1"/>
  <c r="E99" i="7" s="1"/>
  <c r="H81" i="7"/>
  <c r="H75" i="7"/>
  <c r="H76" i="7"/>
  <c r="H77" i="7"/>
  <c r="H73" i="7"/>
  <c r="H68" i="7"/>
  <c r="H69" i="7"/>
  <c r="H61" i="7"/>
  <c r="H62" i="7"/>
  <c r="H50" i="7"/>
  <c r="H51" i="7"/>
  <c r="H53" i="7"/>
  <c r="G94" i="7"/>
  <c r="G93" i="7" s="1"/>
  <c r="I93" i="7" s="1"/>
  <c r="E94" i="7"/>
  <c r="E93" i="7" s="1"/>
  <c r="G82" i="7"/>
  <c r="E82" i="7"/>
  <c r="G80" i="7"/>
  <c r="E80" i="7"/>
  <c r="E70" i="7"/>
  <c r="G54" i="7"/>
  <c r="G48" i="7"/>
  <c r="E54" i="7"/>
  <c r="E52" i="7"/>
  <c r="E48" i="7"/>
  <c r="H109" i="7" l="1"/>
  <c r="I109" i="7"/>
  <c r="G99" i="7"/>
  <c r="I99" i="7" s="1"/>
  <c r="G47" i="7"/>
  <c r="H110" i="7"/>
  <c r="H80" i="7"/>
  <c r="H52" i="7"/>
  <c r="G38" i="7"/>
  <c r="G57" i="7"/>
  <c r="E47" i="7"/>
  <c r="F7" i="11"/>
  <c r="H9" i="7"/>
  <c r="H11" i="7"/>
  <c r="H18" i="7"/>
  <c r="H21" i="7"/>
  <c r="H23" i="7"/>
  <c r="H27" i="7"/>
  <c r="G37" i="7" l="1"/>
  <c r="I37" i="7" s="1"/>
  <c r="I38" i="7"/>
  <c r="G46" i="7"/>
  <c r="G112" i="7" s="1"/>
  <c r="H32" i="7"/>
  <c r="H37" i="7"/>
  <c r="H38" i="7"/>
  <c r="F16" i="11"/>
  <c r="G14" i="11"/>
  <c r="G13" i="11" s="1"/>
  <c r="E14" i="11"/>
  <c r="H14" i="11" s="1"/>
  <c r="F12" i="11"/>
  <c r="H10" i="11"/>
  <c r="H15" i="11"/>
  <c r="G9" i="11"/>
  <c r="E9" i="11"/>
  <c r="E8" i="11" s="1"/>
  <c r="E7" i="11" s="1"/>
  <c r="F8" i="9"/>
  <c r="F9" i="9"/>
  <c r="E8" i="9"/>
  <c r="E9" i="9"/>
  <c r="C7" i="9"/>
  <c r="D7" i="9"/>
  <c r="B7" i="9"/>
  <c r="H49" i="7"/>
  <c r="H55" i="7"/>
  <c r="H56" i="7"/>
  <c r="H59" i="7"/>
  <c r="H60" i="7"/>
  <c r="H64" i="7"/>
  <c r="H66" i="7"/>
  <c r="H67" i="7"/>
  <c r="F7" i="9" l="1"/>
  <c r="G12" i="11"/>
  <c r="G16" i="11" s="1"/>
  <c r="I13" i="11"/>
  <c r="E13" i="11"/>
  <c r="H13" i="11" s="1"/>
  <c r="E12" i="11"/>
  <c r="E16" i="11" s="1"/>
  <c r="G8" i="11"/>
  <c r="G7" i="11" s="1"/>
  <c r="H9" i="11"/>
  <c r="E7" i="9"/>
  <c r="D230" i="3"/>
  <c r="D229" i="3" s="1"/>
  <c r="C239" i="3"/>
  <c r="C228" i="3"/>
  <c r="C227" i="3" s="1"/>
  <c r="C215" i="3"/>
  <c r="C199" i="3"/>
  <c r="D120" i="3"/>
  <c r="D111" i="3" s="1"/>
  <c r="C198" i="3" l="1"/>
  <c r="D110" i="3"/>
  <c r="E111" i="3"/>
  <c r="I8" i="11"/>
  <c r="H8" i="11"/>
  <c r="D241" i="3"/>
  <c r="D240" i="3" s="1"/>
  <c r="H70" i="7"/>
  <c r="D82" i="3"/>
  <c r="D81" i="3" s="1"/>
  <c r="H82" i="7"/>
  <c r="H74" i="7"/>
  <c r="H88" i="7"/>
  <c r="H48" i="7"/>
  <c r="H83" i="7"/>
  <c r="H102" i="7"/>
  <c r="H78" i="7"/>
  <c r="H95" i="7"/>
  <c r="H72" i="7"/>
  <c r="H71" i="7"/>
  <c r="H79" i="7"/>
  <c r="E17" i="7"/>
  <c r="E16" i="7" s="1"/>
  <c r="E82" i="3" l="1"/>
  <c r="D227" i="3"/>
  <c r="E229" i="3"/>
  <c r="E57" i="7"/>
  <c r="D228" i="3"/>
  <c r="E228" i="3" s="1"/>
  <c r="E201" i="3"/>
  <c r="D199" i="3"/>
  <c r="E241" i="3"/>
  <c r="E240" i="3"/>
  <c r="E20" i="7"/>
  <c r="H54" i="7"/>
  <c r="H63" i="7"/>
  <c r="H101" i="7"/>
  <c r="H58" i="7"/>
  <c r="H142" i="3"/>
  <c r="I142" i="3"/>
  <c r="J65" i="3"/>
  <c r="D215" i="3" l="1"/>
  <c r="E227" i="3"/>
  <c r="E46" i="7"/>
  <c r="E112" i="7" s="1"/>
  <c r="E217" i="3"/>
  <c r="D216" i="3"/>
  <c r="E216" i="3" s="1"/>
  <c r="D239" i="3"/>
  <c r="D198" i="3" s="1"/>
  <c r="E200" i="3"/>
  <c r="E199" i="3"/>
  <c r="I47" i="7"/>
  <c r="H47" i="7"/>
  <c r="I57" i="7"/>
  <c r="H57" i="7"/>
  <c r="H100" i="7"/>
  <c r="I100" i="7"/>
  <c r="E215" i="3"/>
  <c r="I16" i="11" l="1"/>
  <c r="H16" i="11"/>
  <c r="H10" i="7"/>
  <c r="G20" i="7"/>
  <c r="H20" i="7" s="1"/>
  <c r="G17" i="7"/>
  <c r="H17" i="7" s="1"/>
  <c r="E143" i="3"/>
  <c r="F21" i="1"/>
  <c r="G21" i="1"/>
  <c r="E198" i="3" l="1"/>
  <c r="G19" i="7"/>
  <c r="I19" i="7" s="1"/>
  <c r="G16" i="7"/>
  <c r="J142" i="3"/>
  <c r="G25" i="7" l="1"/>
  <c r="H16" i="7"/>
  <c r="I16" i="7"/>
  <c r="I12" i="11"/>
  <c r="H12" i="11"/>
  <c r="L21" i="1" l="1"/>
  <c r="I25" i="7"/>
  <c r="C193" i="3" l="1"/>
  <c r="D193" i="3"/>
  <c r="E133" i="3"/>
  <c r="E8" i="7"/>
  <c r="J54" i="3"/>
  <c r="I54" i="3"/>
  <c r="H54" i="3"/>
  <c r="E7" i="7" l="1"/>
  <c r="E193" i="3"/>
  <c r="C132" i="3"/>
  <c r="D132" i="3"/>
  <c r="E239" i="3"/>
  <c r="F10" i="1"/>
  <c r="F27" i="1"/>
  <c r="G27" i="1"/>
  <c r="G10" i="1"/>
  <c r="E132" i="3" l="1"/>
  <c r="G13" i="1"/>
  <c r="I11" i="1"/>
  <c r="F13" i="1"/>
  <c r="G8" i="7" l="1"/>
  <c r="J11" i="1"/>
  <c r="L11" i="1" s="1"/>
  <c r="F12" i="1"/>
  <c r="F11" i="1" s="1"/>
  <c r="G12" i="1"/>
  <c r="G11" i="1" s="1"/>
  <c r="I8" i="1" l="1"/>
  <c r="H8" i="7"/>
  <c r="G7" i="7"/>
  <c r="G6" i="7" s="1"/>
  <c r="G9" i="1"/>
  <c r="G8" i="1" s="1"/>
  <c r="G14" i="1" s="1"/>
  <c r="G29" i="1" s="1"/>
  <c r="F9" i="1"/>
  <c r="F8" i="1" s="1"/>
  <c r="F14" i="1" s="1"/>
  <c r="F29" i="1" s="1"/>
  <c r="I7" i="7" l="1"/>
  <c r="H7" i="7"/>
  <c r="G42" i="7"/>
  <c r="I42" i="7" s="1"/>
  <c r="I14" i="1"/>
  <c r="I6" i="7" l="1"/>
  <c r="E25" i="7" l="1"/>
  <c r="H26" i="7"/>
  <c r="J8" i="1"/>
  <c r="J14" i="1" l="1"/>
  <c r="L8" i="1"/>
  <c r="H25" i="7"/>
  <c r="H11" i="1"/>
  <c r="K11" i="1" s="1"/>
  <c r="H99" i="7"/>
  <c r="L14" i="1" l="1"/>
  <c r="H22" i="7"/>
  <c r="E19" i="7"/>
  <c r="E6" i="7" s="1"/>
  <c r="E42" i="7" s="1"/>
  <c r="H8" i="1"/>
  <c r="H42" i="7" l="1"/>
  <c r="H19" i="7"/>
  <c r="H14" i="1"/>
  <c r="K8" i="1"/>
  <c r="K21" i="1"/>
  <c r="H6" i="7" l="1"/>
  <c r="K14" i="1"/>
  <c r="K29" i="1"/>
  <c r="D109" i="3"/>
  <c r="H93" i="7"/>
  <c r="H94" i="7"/>
  <c r="H46" i="7" l="1"/>
  <c r="E87" i="3" l="1"/>
  <c r="H112" i="7"/>
  <c r="E81" i="3" l="1"/>
  <c r="D80" i="3"/>
  <c r="D52" i="3" s="1"/>
  <c r="C109" i="3"/>
  <c r="C52" i="3" s="1"/>
  <c r="C17" i="3" s="1"/>
  <c r="E110" i="3"/>
  <c r="J81" i="3" l="1"/>
  <c r="E109" i="3"/>
  <c r="E52" i="3" l="1"/>
  <c r="D19" i="3"/>
  <c r="D18" i="3" s="1"/>
  <c r="D17" i="3" s="1"/>
  <c r="E20" i="3"/>
  <c r="E19" i="3" l="1"/>
  <c r="I46" i="7"/>
  <c r="I112" i="7"/>
  <c r="G11" i="11"/>
  <c r="E17" i="3" l="1"/>
  <c r="E18" i="3"/>
  <c r="E11" i="11"/>
  <c r="H11" i="11" s="1"/>
  <c r="H7" i="11"/>
  <c r="F11" i="11" l="1"/>
  <c r="I11" i="11" s="1"/>
  <c r="I7" i="11"/>
</calcChain>
</file>

<file path=xl/sharedStrings.xml><?xml version="1.0" encoding="utf-8"?>
<sst xmlns="http://schemas.openxmlformats.org/spreadsheetml/2006/main" count="697" uniqueCount="306">
  <si>
    <t xml:space="preserve">PRIHODI/RASHODI TEKUĆA GODINA </t>
  </si>
  <si>
    <t>PRIHODI UKUPNO</t>
  </si>
  <si>
    <t>RASHODI UKUPNO</t>
  </si>
  <si>
    <t>RAZLIKA - VIŠAK / MANJAK</t>
  </si>
  <si>
    <t>VIŠKOVI/MANJKOVI</t>
  </si>
  <si>
    <t xml:space="preserve">RAČUN FINANCIRANJA </t>
  </si>
  <si>
    <t xml:space="preserve">Naziv </t>
  </si>
  <si>
    <t>Prihodi iz nadležnog proračuna i od HZZO-a temeljem ugovornih obveza</t>
  </si>
  <si>
    <t>Rashodi za zaposlene</t>
  </si>
  <si>
    <t>Materijalni rashodi</t>
  </si>
  <si>
    <t>Rashodi za nabavu proizvedene dug. imovine</t>
  </si>
  <si>
    <t>Prihodi od prodaje proizvoda i robe te pruženih usluga i prihodi od donacija</t>
  </si>
  <si>
    <t>Financijski rashodi</t>
  </si>
  <si>
    <t>Rashodi za nabavu nefinancijske imovine</t>
  </si>
  <si>
    <t>Rashodi za nabavu proizvedene dugotrajne imovine</t>
  </si>
  <si>
    <t>Prihodi od upravnih i administrativnih pristojbi, pristojbi po posebnim propisima i nakanda</t>
  </si>
  <si>
    <t>Pomoći iz inozemstva i od subjekata unutar općeg proračuna</t>
  </si>
  <si>
    <t>Izvršenje 2021.</t>
  </si>
  <si>
    <t>Plan 2022.</t>
  </si>
  <si>
    <t>I. OPĆI DIO</t>
  </si>
  <si>
    <t>Razred</t>
  </si>
  <si>
    <t>Pomoći</t>
  </si>
  <si>
    <t>Opći prihodi i primici</t>
  </si>
  <si>
    <t>Izvor</t>
  </si>
  <si>
    <t>Rashodi poslovanja</t>
  </si>
  <si>
    <t>Skupina</t>
  </si>
  <si>
    <t xml:space="preserve">Prihodi poslovanja </t>
  </si>
  <si>
    <t>BROJČANA OZNAKA I NAZIV</t>
  </si>
  <si>
    <t xml:space="preserve">091 Predškolsko i osnovno obrazovanje </t>
  </si>
  <si>
    <t>Šifra</t>
  </si>
  <si>
    <t>Naziv</t>
  </si>
  <si>
    <t xml:space="preserve">Rezultat poslovanja </t>
  </si>
  <si>
    <t>Vlastiti prihodi</t>
  </si>
  <si>
    <t>Prihodi za posebne namjene</t>
  </si>
  <si>
    <t>Donacije</t>
  </si>
  <si>
    <t>Prihodi iz nadležnog proračuna za financiranje redovne djelatnosti proračunskih korisnika</t>
  </si>
  <si>
    <t>Prihodi od prodaje proizvoda i robe te pruženih usluga</t>
  </si>
  <si>
    <t>Prihodi po posebnim propisima</t>
  </si>
  <si>
    <t>Pomoći od izvanproračunskih korisnika</t>
  </si>
  <si>
    <t>Rashodi za usluge</t>
  </si>
  <si>
    <t>Postrojenja i oprema</t>
  </si>
  <si>
    <t>Plaće</t>
  </si>
  <si>
    <t>Doprinosi na plaće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</si>
  <si>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</si>
  <si>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</si>
  <si>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</si>
  <si>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</si>
  <si>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Ostali financijski rashodi</t>
  </si>
  <si>
    <t>Naknade za prijevoz, za rad na terenu i odvojeni život</t>
  </si>
  <si>
    <t>Stručno usavršavanje zaposlenika</t>
  </si>
  <si>
    <t>Sitni inventar i auto gume</t>
  </si>
  <si>
    <t>Namjenski primici od zaduživanja</t>
  </si>
  <si>
    <t>Uredski materijal i ostali materijalni rashodi</t>
  </si>
  <si>
    <t>Materijal i sirovine</t>
  </si>
  <si>
    <t>Zdravstvene i veterinarske usluge</t>
  </si>
  <si>
    <t>Intelektualne i osobne usluge</t>
  </si>
  <si>
    <t>Ostale usluge</t>
  </si>
  <si>
    <t>Zakupnine i najamnine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</si>
  <si>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</si>
  <si>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</si>
  <si>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</si>
  <si>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</si>
  <si>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Plaće za redovan rad</t>
  </si>
  <si>
    <t>Doprinosi za obvezno zdravstveno osiguranje</t>
  </si>
  <si>
    <t>Doprinosi za obvezno osiguranje u slučaju nezaposlenosti</t>
  </si>
  <si>
    <t>3211</t>
  </si>
  <si>
    <t>Službena putovanja</t>
  </si>
  <si>
    <t>3212</t>
  </si>
  <si>
    <t>3221</t>
  </si>
  <si>
    <t>3223</t>
  </si>
  <si>
    <t>Energija</t>
  </si>
  <si>
    <t>3224</t>
  </si>
  <si>
    <t>Materijal i dijelovi za tekuće i investicijsko održavanje</t>
  </si>
  <si>
    <t>Indeks</t>
  </si>
  <si>
    <t>3121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</si>
  <si>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</si>
  <si>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</si>
  <si>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</si>
  <si>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</si>
  <si>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</si>
  <si>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</si>
  <si>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3238</t>
  </si>
  <si>
    <t>Računalne usluge</t>
  </si>
  <si>
    <t>3239</t>
  </si>
  <si>
    <t>3293</t>
  </si>
  <si>
    <t>Reprezentacija</t>
  </si>
  <si>
    <t>Pristojbe i naknade</t>
  </si>
  <si>
    <t>3299</t>
  </si>
  <si>
    <t>3431</t>
  </si>
  <si>
    <t>Bankarske usluge i usluge platnog prometa</t>
  </si>
  <si>
    <t xml:space="preserve">Naknade troškova osobama izvan radnog odnosa </t>
  </si>
  <si>
    <t>4222</t>
  </si>
  <si>
    <t>Komunikacijska oprema</t>
  </si>
  <si>
    <t>4221</t>
  </si>
  <si>
    <t>Uredska oprema i namještaj</t>
  </si>
  <si>
    <t>6=4/3*100</t>
  </si>
  <si>
    <t>5=4/2*100</t>
  </si>
  <si>
    <t xml:space="preserve">Skupina/podskupina/odjeljak </t>
  </si>
  <si>
    <t>671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</si>
  <si>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</si>
  <si>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</si>
  <si>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</si>
  <si>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</si>
  <si>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 xml:space="preserve">Tekuće pomoći od izvanproračunskih korisnika </t>
  </si>
  <si>
    <t>6341</t>
  </si>
  <si>
    <t>636</t>
  </si>
  <si>
    <t>6361</t>
  </si>
  <si>
    <t>Tekuće pomoći proračunskim korisnicima iz proračuna koji im nije nadležan</t>
  </si>
  <si>
    <t xml:space="preserve">Ostali nespomenuti prihodi </t>
  </si>
  <si>
    <t>6615</t>
  </si>
  <si>
    <t>Prihodi od pruženih usluga</t>
  </si>
  <si>
    <t>634</t>
  </si>
  <si>
    <t>661</t>
  </si>
  <si>
    <t xml:space="preserve">Pomoći proračunskim korisnicima iz proračuna koji im nije nadležan </t>
  </si>
  <si>
    <t>Donacije od pravnih i fizičkih osoba izvan općeg proračuna i povrat donacija po protestiranim jamstvima</t>
  </si>
  <si>
    <t>09 Obrazovanje</t>
  </si>
  <si>
    <t>096 Dodatne usluge u obrazovanju</t>
  </si>
  <si>
    <t>Primljeni krediti od kreditnih institucija u javnom sektoru</t>
  </si>
  <si>
    <t>842</t>
  </si>
  <si>
    <t>Primljeni krediti i zajmovi od kreditnih i ostalih financijskih institucija u javnom sektoru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</si>
  <si>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</si>
  <si>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</si>
  <si>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</si>
  <si>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</si>
  <si>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4=3/2*100</t>
  </si>
  <si>
    <t>9</t>
  </si>
  <si>
    <t>92</t>
  </si>
  <si>
    <t>922</t>
  </si>
  <si>
    <t>Višak/manjak prihoda</t>
  </si>
  <si>
    <t xml:space="preserve">UKUPNO RASHODI </t>
  </si>
  <si>
    <t>3113</t>
  </si>
  <si>
    <t>Plaće za prekovremeni rad</t>
  </si>
  <si>
    <t>3114</t>
  </si>
  <si>
    <t>Plaće za posebne uvjete rada</t>
  </si>
  <si>
    <t>312</t>
  </si>
  <si>
    <t>3213</t>
  </si>
  <si>
    <t>3214</t>
  </si>
  <si>
    <t>Ostale naknade troškova zaposlenima</t>
  </si>
  <si>
    <t>3222</t>
  </si>
  <si>
    <t>3225</t>
  </si>
  <si>
    <t>3227</t>
  </si>
  <si>
    <t>Službena, radna i zaštitna odjeća i obuća</t>
  </si>
  <si>
    <t>Usluge promidžbe i informiranja</t>
  </si>
  <si>
    <t>4223</t>
  </si>
  <si>
    <t>Oprema za održavanje i zaštitu</t>
  </si>
  <si>
    <t>4225</t>
  </si>
  <si>
    <t>Intrumenti, uređaji i strojevi</t>
  </si>
  <si>
    <t>424</t>
  </si>
  <si>
    <t>Knjige, umjetnička djela i ostale izložbene vrijedno.</t>
  </si>
  <si>
    <t>4241</t>
  </si>
  <si>
    <t>Knjige</t>
  </si>
  <si>
    <t>9221</t>
  </si>
  <si>
    <t>OPĆI PRIHODI I PRIMICI</t>
  </si>
  <si>
    <t>PRIHODI ZA POSEBNE NAMJENE</t>
  </si>
  <si>
    <t>VLASTITI PRIHODI</t>
  </si>
  <si>
    <t>DONACIJE</t>
  </si>
  <si>
    <t>POMOĆI</t>
  </si>
  <si>
    <t>Preneseni višak</t>
  </si>
  <si>
    <t>SVEUKUPNO PRIHODI</t>
  </si>
  <si>
    <t>PRIHODI PO IZVORIMA FINANCIRANJA</t>
  </si>
  <si>
    <t>RASHODI PO IZVORIMA FINANCIRANJA</t>
  </si>
  <si>
    <t>SVEUKUPNO RASHODI</t>
  </si>
  <si>
    <t xml:space="preserve">Pomoći </t>
  </si>
  <si>
    <t>UKUPNI RASHODI</t>
  </si>
  <si>
    <t xml:space="preserve"> 6 PRIHODI POSLOVANJA</t>
  </si>
  <si>
    <t>7 PRIHODI OD PRODAJE NEFINANCIJSKE IMOVINE</t>
  </si>
  <si>
    <t>3 RASHODI  POSLOVANJA</t>
  </si>
  <si>
    <t>4 RASHODI ZA NEFINANCIJSKU IMOVINU</t>
  </si>
  <si>
    <t>8 PRIMICI OD FINANCIJSKE IMOVINE I ZADUŽIVANJA</t>
  </si>
  <si>
    <t>5 IZDACI ZA FINANCIJSKU IMOVINU I OTPLATE ZAJMOVA</t>
  </si>
  <si>
    <t>5=3/2*100</t>
  </si>
  <si>
    <t xml:space="preserve">Indeks </t>
  </si>
  <si>
    <t>4=3/1*100</t>
  </si>
  <si>
    <t xml:space="preserve">Prihodi od prodaje nefinancijske imovine </t>
  </si>
  <si>
    <t>72</t>
  </si>
  <si>
    <t>Prihodi od prodaje proizvedene dugotrajne imovine</t>
  </si>
  <si>
    <t>721</t>
  </si>
  <si>
    <t>Prihodi od prodaje građevinskih objekata</t>
  </si>
  <si>
    <t>7211</t>
  </si>
  <si>
    <t>Stambeni objekti</t>
  </si>
  <si>
    <t>45</t>
  </si>
  <si>
    <t xml:space="preserve">Rashodi za dodatna ulaganja na nefinancijsko imovini </t>
  </si>
  <si>
    <t>451</t>
  </si>
  <si>
    <t>4511</t>
  </si>
  <si>
    <t>Dodatna ulaganja na građevinskim objektima</t>
  </si>
  <si>
    <t>37</t>
  </si>
  <si>
    <t xml:space="preserve">Naknade građanima i kućanstvima na temelju osiguranja i druge naknade </t>
  </si>
  <si>
    <t>Ostale naknade građanima iz proračuna</t>
  </si>
  <si>
    <t>Naknade građanima i kućanstvima u naravi</t>
  </si>
  <si>
    <t>P2003</t>
  </si>
  <si>
    <t>A200301</t>
  </si>
  <si>
    <t>OSNOVNOŠKOLSKO OBRAZOVANJE</t>
  </si>
  <si>
    <t>Djelatnost osnovnih škola-minimalni financijski standard</t>
  </si>
  <si>
    <t>Sitni inventar</t>
  </si>
  <si>
    <t>Premije osiguranja</t>
  </si>
  <si>
    <t>Članarine i norme</t>
  </si>
  <si>
    <t>Zatezne kamate</t>
  </si>
  <si>
    <t>A200302</t>
  </si>
  <si>
    <t>Djelatnost osnovnih škola-iznad zakonskog standarda</t>
  </si>
  <si>
    <t>Plaće (bruto)</t>
  </si>
  <si>
    <t>Prihodi od prodaje nefinancijske imovine i naknade s naslova osiguranja</t>
  </si>
  <si>
    <t>K200301</t>
  </si>
  <si>
    <t>Građenje, adaptacija i sanacija te opremanje školskih objekata</t>
  </si>
  <si>
    <t>Knjige, umjetnička djela i ostale izložbene vrijednosti</t>
  </si>
  <si>
    <t>Rashodi za dodatna ulaganja na nefinancijskoj imovini</t>
  </si>
  <si>
    <t>Uređaji, strojevi i oprema za ostale namjene</t>
  </si>
  <si>
    <t>IF 37</t>
  </si>
  <si>
    <t>IF 22</t>
  </si>
  <si>
    <t>IF 11</t>
  </si>
  <si>
    <t>IF 31</t>
  </si>
  <si>
    <t>IF 43</t>
  </si>
  <si>
    <t>IF 52</t>
  </si>
  <si>
    <t>IF 62</t>
  </si>
  <si>
    <t>PRIHODI OD PRODAJE ILI ZAMJENE NEFINANCIJSKE IMOVINE I NAKNADE S NASLOVA OSIGURANJA</t>
  </si>
  <si>
    <t>Izvor financiranja</t>
  </si>
  <si>
    <t xml:space="preserve">Tekuće donacije u naravi </t>
  </si>
  <si>
    <t>Tekuće donacije</t>
  </si>
  <si>
    <t>Ostali rashodi</t>
  </si>
  <si>
    <t>Prihodi od imovine</t>
  </si>
  <si>
    <t>641</t>
  </si>
  <si>
    <t>Prihodi od financijske imovine</t>
  </si>
  <si>
    <t>6413</t>
  </si>
  <si>
    <t>Kamate na oročena sredstva i depozite po viđenju</t>
  </si>
  <si>
    <t>38</t>
  </si>
  <si>
    <t xml:space="preserve">Ostali rashodi </t>
  </si>
  <si>
    <t>Tekuće donacije u naravi</t>
  </si>
  <si>
    <t>4227</t>
  </si>
  <si>
    <t>Prihodi od prodaje nef.im., naknade s naslova osiguranja</t>
  </si>
  <si>
    <t>Troškovi sudskih postupaka</t>
  </si>
  <si>
    <t>Opći prihodi i primici-Grad iznad min.fin.standarda</t>
  </si>
  <si>
    <t>PRENESENI VIŠAK-Prihodi za posebne namjene</t>
  </si>
  <si>
    <t>PRENESENI VIŠAK-Donacije</t>
  </si>
  <si>
    <t>PRENESENI VIŠAK-Vlastiti prihodi</t>
  </si>
  <si>
    <t>PRENESENI VIŠAK-Pomoći</t>
  </si>
  <si>
    <t>52</t>
  </si>
  <si>
    <t>62</t>
  </si>
  <si>
    <t>SVEUKUPNO RASHODI+ VIŠAK</t>
  </si>
  <si>
    <t>PRENESENI VIŠAK/MANJAK</t>
  </si>
  <si>
    <t>9222</t>
  </si>
  <si>
    <t>Manjak prihoda</t>
  </si>
  <si>
    <t>UKUPNI PRIHODI/+ VIŠAK/-MANJAK</t>
  </si>
  <si>
    <t>Brojčana oznaka/ Razred</t>
  </si>
  <si>
    <t>IF 12</t>
  </si>
  <si>
    <t>Opći prihodi i primici-ostalo</t>
  </si>
  <si>
    <t>Opći prihodi i primici-ostalo banka</t>
  </si>
  <si>
    <t>Vlastiti izvori-IZVRŠENJE KORIŠTENJA PRENESENOG REZULTATA</t>
  </si>
  <si>
    <t>6362</t>
  </si>
  <si>
    <t>Kapitalne pomoći proračunskim korisnicima iz proračuna koji im nije nadležan</t>
  </si>
  <si>
    <t>6632</t>
  </si>
  <si>
    <t>Kapitalne donacije</t>
  </si>
  <si>
    <t>68</t>
  </si>
  <si>
    <t>Kazne, upravne mjere i ostali prihodi</t>
  </si>
  <si>
    <t>683</t>
  </si>
  <si>
    <t>Ostali prihodi</t>
  </si>
  <si>
    <t>6831</t>
  </si>
  <si>
    <t>UKUPNI PRIHODI + VIŠAK/-MANJAK PRIHODA</t>
  </si>
  <si>
    <t>Ostale naknade troškova zaposlenika</t>
  </si>
  <si>
    <t>VIŠAK/MANJAK + NETO FINANCIRANJE</t>
  </si>
  <si>
    <t>VIŠAK / MANJAK IZ PRETHODNIH GODINA KOJI SE RASPOREDO / POKRIO</t>
  </si>
  <si>
    <t>UKUPAN DONOS VIŠKA / MANJKA IZ PRETHODNE GODINE</t>
  </si>
  <si>
    <t>Izvorni plan/rebalans  2024.</t>
  </si>
  <si>
    <t>Izvorni plan/ rebalans  2024.</t>
  </si>
  <si>
    <t>Opći prihodi i primici-Grad iznad mfs</t>
  </si>
  <si>
    <t>Opći prihodi i primici-prihodi od banke</t>
  </si>
  <si>
    <t>II.POSEBNI DIO</t>
  </si>
  <si>
    <t>UKUPNO PRIMICI</t>
  </si>
  <si>
    <t>1 Opći prihodi i primici</t>
  </si>
  <si>
    <t>11 Opći prihodi i primici</t>
  </si>
  <si>
    <t>12 Sredstva učešća za pomoći</t>
  </si>
  <si>
    <t>….</t>
  </si>
  <si>
    <t>2 Doprinosi</t>
  </si>
  <si>
    <t>21 Doprinosi za mirovinsko osiguranje</t>
  </si>
  <si>
    <t>3 Vlastiti prihodi</t>
  </si>
  <si>
    <t>31 Vlastiti prihodi</t>
  </si>
  <si>
    <t>…</t>
  </si>
  <si>
    <t xml:space="preserve">UKUPNO IZDACI </t>
  </si>
  <si>
    <t>OSNOVNA ŠKOLA "LJUDEVIT GAJ"KRAPINA</t>
  </si>
  <si>
    <t>IZVORI FINANCIRANJA UKUPNO</t>
  </si>
  <si>
    <t>Rezultat</t>
  </si>
  <si>
    <t>IF 9</t>
  </si>
  <si>
    <t>Ostvarenje/ izvršenje 
 2023.</t>
  </si>
  <si>
    <t>Ostvarenje/ izvršenje  
2024.</t>
  </si>
  <si>
    <t>URBROJ: 2140-1-4-01-25-1</t>
  </si>
  <si>
    <t>Prihodi za decentralizirane funkcije-decentralizacija</t>
  </si>
  <si>
    <t>Prihodi za dec.funkcije-DEC</t>
  </si>
  <si>
    <t>Prihodi od prodaje nef.imovine, naknade s naslova osiguranja</t>
  </si>
  <si>
    <r>
      <t xml:space="preserve">PRIJENOS </t>
    </r>
    <r>
      <rPr>
        <b/>
        <u/>
        <sz val="12"/>
        <rFont val="Calibri"/>
        <family val="2"/>
        <charset val="238"/>
        <scheme val="minor"/>
      </rPr>
      <t>VIŠKA</t>
    </r>
    <r>
      <rPr>
        <b/>
        <sz val="12"/>
        <rFont val="Calibri"/>
        <family val="2"/>
        <scheme val="minor"/>
      </rPr>
      <t>/MANJKA U SLJEDEĆE RAZDOBLJE/GODINU</t>
    </r>
  </si>
  <si>
    <t>KLASA: 400-02/25-01/3</t>
  </si>
  <si>
    <t xml:space="preserve"> SAŽETAK RAČUNA PRIHODA I RASHODA</t>
  </si>
  <si>
    <t xml:space="preserve">          SAŽETAK RAČUNA PRIHODA I RASHODA I RAČUNA FINANCIRANJA</t>
  </si>
  <si>
    <t>SAŽETAK RAČUNA FINANCIRANJA</t>
  </si>
  <si>
    <t>PRENESENI VIŠAK ILI PRENESENI MANJAK</t>
  </si>
  <si>
    <t>RAČUN PRIHODA I RASHODA</t>
  </si>
  <si>
    <r>
      <t xml:space="preserve"> IZVJEŠTAJ O PRIHODIMA I RASHODIMA PREMA EKONOMSKOJ KLASIFIKACIJI</t>
    </r>
    <r>
      <rPr>
        <b/>
        <sz val="12"/>
        <color rgb="FF002060"/>
        <rFont val="Calibri"/>
        <family val="2"/>
        <charset val="238"/>
        <scheme val="minor"/>
      </rPr>
      <t xml:space="preserve"> </t>
    </r>
  </si>
  <si>
    <t xml:space="preserve">IZVJEŠTAJ O PRIHODIMA I RASHODIMA PREMA IZVORIMA FINANCIRANJA </t>
  </si>
  <si>
    <t>IZVJEŠTAJ O RASHODIMA PREMA FUNKCIJSKOJ KLASIFIKACIJI</t>
  </si>
  <si>
    <t>RAČUN FINANCIRANJA</t>
  </si>
  <si>
    <t xml:space="preserve">IZVJEŠTAJ RAČUNA FINANCIRANJA PREMA EKONOMSKOJ KLASIFIKACIJI </t>
  </si>
  <si>
    <t xml:space="preserve"> IZVJEŠTAJ RAČUNA FINANCIRANJA PREMA IZVORIMA FINANCIRANJA</t>
  </si>
  <si>
    <t>IZVJEŠTAJ PO PROGRAMSKOJ KLASIFIKACIJI</t>
  </si>
  <si>
    <t>Višak prihoda koji se rasporedio</t>
  </si>
  <si>
    <t>Opći prihodi i primici-Prihodi za decentralizirane funkcije</t>
  </si>
  <si>
    <t xml:space="preserve"> IZVJEŠTAJ O IZVRŠENJU FINANCIJSKOG PLANA OSNOVNE ŠKOLE LJUDEVIT GAJ KRAPINA ZA 2024.GODINU</t>
  </si>
  <si>
    <t>PREDSJEDNIK ŠKLSKOG ODBORA</t>
  </si>
  <si>
    <t>IVAN ZUBIĆ</t>
  </si>
  <si>
    <t>U Krapini, 28.03.2025.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</si>
</sst>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 &quot;;[Red]&quot;-&quot;#,##0&quot; &quot;"/>
    <numFmt numFmtId="165" formatCode="#,##0_ ;\-#,##0\ "/>
  </numFmts>
  <fonts count="77" x14ac:knownFonts="1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indexed="8"/>
      <name val="MS Sans Serif"/>
      <family val="2"/>
      <charset val="238"/>
    </font>
    <font>
      <sz val="10"/>
      <name val="Arial"/>
      <family val="2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Arial"/>
      <family val="2"/>
    </font>
    <font>
      <i/>
      <sz val="8"/>
      <color rgb="FF002060"/>
      <name val="Calibri"/>
      <family val="2"/>
      <scheme val="minor"/>
    </font>
    <font>
      <b/>
      <sz val="11"/>
      <color rgb="FF002060"/>
      <name val="Calibri"/>
      <family val="2"/>
    </font>
    <font>
      <sz val="11"/>
      <color rgb="FF000000"/>
      <name val="Calibri"/>
      <family val="2"/>
    </font>
    <font>
      <b/>
      <i/>
      <sz val="8"/>
      <color rgb="FF002060"/>
      <name val="Calibri"/>
      <family val="2"/>
    </font>
    <font>
      <i/>
      <sz val="8"/>
      <color rgb="FF000000"/>
      <name val="Calibri"/>
      <family val="2"/>
    </font>
    <font>
      <b/>
      <sz val="11"/>
      <color rgb="FF002060"/>
      <name val="Calibri"/>
      <family val="2"/>
      <charset val="238"/>
    </font>
    <font>
      <sz val="11"/>
      <color rgb="FF002060"/>
      <name val="Arial"/>
      <family val="2"/>
      <charset val="238"/>
    </font>
    <font>
      <i/>
      <sz val="9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rgb="FF00206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color rgb="FF002060"/>
      <name val="Calibri"/>
      <family val="2"/>
      <charset val="238"/>
      <scheme val="minor"/>
    </font>
    <font>
      <b/>
      <i/>
      <sz val="8"/>
      <name val="Calibri"/>
      <family val="2"/>
      <scheme val="minor"/>
    </font>
    <font>
      <i/>
      <sz val="8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2"/>
      <color rgb="FF002060"/>
      <name val="Calibri"/>
      <family val="2"/>
      <charset val="238"/>
      <scheme val="minor"/>
    </font>
    <font>
      <b/>
      <sz val="9"/>
      <color rgb="FF00206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9"/>
      <color rgb="FF002060"/>
      <name val="Calibri"/>
      <family val="2"/>
      <scheme val="minor"/>
    </font>
    <font>
      <b/>
      <sz val="9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Arial"/>
      <family val="2"/>
    </font>
    <font>
      <b/>
      <sz val="9"/>
      <color rgb="FF000000"/>
      <name val="Arial"/>
      <family val="2"/>
      <charset val="238"/>
    </font>
    <font>
      <sz val="11"/>
      <color rgb="FF002060"/>
      <name val="Calibri"/>
      <family val="2"/>
    </font>
    <font>
      <sz val="11"/>
      <color rgb="FF002060"/>
      <name val="Calibri"/>
      <family val="2"/>
      <charset val="238"/>
    </font>
    <font>
      <b/>
      <sz val="11"/>
      <color rgb="FF002060"/>
      <name val="Arial"/>
      <family val="2"/>
      <charset val="238"/>
    </font>
    <font>
      <b/>
      <sz val="10"/>
      <color rgb="FF002060"/>
      <name val="Calibri"/>
      <family val="2"/>
      <scheme val="minor"/>
    </font>
    <font>
      <sz val="8"/>
      <color rgb="FF00206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color theme="8" tint="0.59999389629810485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DEBF7"/>
      </patternFill>
    </fill>
    <fill>
      <patternFill patternType="solid">
        <fgColor theme="0"/>
        <bgColor rgb="FFFFFFFF"/>
      </patternFill>
    </fill>
    <fill>
      <patternFill patternType="solid">
        <fgColor theme="0" tint="-0.14999847407452621"/>
        <bgColor rgb="FFDDEBF7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rgb="FFDDEBF7"/>
      </patternFill>
    </fill>
    <fill>
      <patternFill patternType="solid">
        <fgColor theme="2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rgb="FFFFFFFF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2060"/>
      </left>
      <right/>
      <top style="thin">
        <color indexed="64"/>
      </top>
      <bottom style="thin">
        <color rgb="FF002060"/>
      </bottom>
      <diagonal/>
    </border>
    <border>
      <left/>
      <right/>
      <top style="thin">
        <color indexed="64"/>
      </top>
      <bottom style="thin">
        <color rgb="FF002060"/>
      </bottom>
      <diagonal/>
    </border>
    <border>
      <left/>
      <right style="thin">
        <color rgb="FF002060"/>
      </right>
      <top style="thin">
        <color indexed="64"/>
      </top>
      <bottom style="thin">
        <color rgb="FF00206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16" fillId="0" borderId="0"/>
    <xf numFmtId="0" fontId="17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7" fillId="0" borderId="0"/>
    <xf numFmtId="0" fontId="7" fillId="0" borderId="0"/>
  </cellStyleXfs>
  <cellXfs count="530">
    <xf numFmtId="0" fontId="0" fillId="0" borderId="0" xfId="0"/>
    <xf numFmtId="49" fontId="10" fillId="2" borderId="6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wrapText="1"/>
    </xf>
    <xf numFmtId="3" fontId="11" fillId="2" borderId="0" xfId="0" applyNumberFormat="1" applyFont="1" applyFill="1" applyAlignment="1">
      <alignment horizontal="center" vertical="center"/>
    </xf>
    <xf numFmtId="0" fontId="20" fillId="0" borderId="0" xfId="0" applyFont="1"/>
    <xf numFmtId="0" fontId="20" fillId="3" borderId="0" xfId="0" applyFont="1" applyFill="1"/>
    <xf numFmtId="3" fontId="9" fillId="2" borderId="6" xfId="0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 wrapText="1"/>
    </xf>
    <xf numFmtId="0" fontId="6" fillId="3" borderId="0" xfId="1" applyFont="1" applyFill="1" applyAlignment="1">
      <alignment vertical="center" wrapText="1"/>
    </xf>
    <xf numFmtId="0" fontId="8" fillId="3" borderId="0" xfId="6" applyFont="1" applyFill="1" applyAlignment="1">
      <alignment horizontal="center" vertical="center" wrapText="1"/>
    </xf>
    <xf numFmtId="0" fontId="18" fillId="3" borderId="0" xfId="6" applyFont="1" applyFill="1" applyAlignment="1">
      <alignment vertical="center" wrapText="1"/>
    </xf>
    <xf numFmtId="0" fontId="21" fillId="0" borderId="0" xfId="0" applyFont="1"/>
    <xf numFmtId="3" fontId="19" fillId="0" borderId="0" xfId="0" applyNumberFormat="1" applyFont="1" applyAlignment="1">
      <alignment horizontal="left"/>
    </xf>
    <xf numFmtId="0" fontId="22" fillId="0" borderId="0" xfId="1" applyFont="1" applyAlignment="1">
      <alignment wrapText="1"/>
    </xf>
    <xf numFmtId="0" fontId="18" fillId="0" borderId="0" xfId="0" applyFont="1"/>
    <xf numFmtId="0" fontId="18" fillId="3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3" fontId="18" fillId="0" borderId="0" xfId="0" applyNumberFormat="1" applyFont="1"/>
    <xf numFmtId="3" fontId="18" fillId="2" borderId="1" xfId="0" applyNumberFormat="1" applyFont="1" applyFill="1" applyBorder="1" applyAlignment="1">
      <alignment vertical="center" wrapText="1"/>
    </xf>
    <xf numFmtId="3" fontId="18" fillId="2" borderId="1" xfId="0" applyNumberFormat="1" applyFont="1" applyFill="1" applyBorder="1" applyAlignment="1">
      <alignment vertical="center"/>
    </xf>
    <xf numFmtId="0" fontId="12" fillId="0" borderId="0" xfId="0" applyFont="1"/>
    <xf numFmtId="3" fontId="12" fillId="0" borderId="0" xfId="0" applyNumberFormat="1" applyFont="1"/>
    <xf numFmtId="0" fontId="19" fillId="0" borderId="0" xfId="0" applyFont="1"/>
    <xf numFmtId="0" fontId="23" fillId="0" borderId="0" xfId="0" applyFont="1"/>
    <xf numFmtId="0" fontId="24" fillId="3" borderId="0" xfId="0" applyFont="1" applyFill="1"/>
    <xf numFmtId="3" fontId="12" fillId="3" borderId="0" xfId="0" applyNumberFormat="1" applyFont="1" applyFill="1" applyAlignment="1">
      <alignment vertical="center"/>
    </xf>
    <xf numFmtId="3" fontId="12" fillId="6" borderId="0" xfId="0" applyNumberFormat="1" applyFont="1" applyFill="1" applyAlignment="1">
      <alignment horizontal="right" vertical="center"/>
    </xf>
    <xf numFmtId="3" fontId="12" fillId="0" borderId="0" xfId="0" applyNumberFormat="1" applyFont="1" applyAlignment="1">
      <alignment horizontal="right" vertical="center"/>
    </xf>
    <xf numFmtId="3" fontId="25" fillId="0" borderId="0" xfId="0" applyNumberFormat="1" applyFont="1"/>
    <xf numFmtId="3" fontId="8" fillId="0" borderId="0" xfId="0" applyNumberFormat="1" applyFont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3" fontId="8" fillId="0" borderId="0" xfId="0" applyNumberFormat="1" applyFont="1"/>
    <xf numFmtId="3" fontId="8" fillId="0" borderId="0" xfId="0" applyNumberFormat="1" applyFont="1" applyAlignment="1">
      <alignment horizontal="right" vertical="center"/>
    </xf>
    <xf numFmtId="3" fontId="26" fillId="0" borderId="0" xfId="0" applyNumberFormat="1" applyFont="1"/>
    <xf numFmtId="3" fontId="18" fillId="0" borderId="0" xfId="0" applyNumberFormat="1" applyFont="1" applyAlignment="1">
      <alignment vertical="center"/>
    </xf>
    <xf numFmtId="3" fontId="18" fillId="0" borderId="0" xfId="0" applyNumberFormat="1" applyFont="1" applyAlignment="1">
      <alignment horizontal="right" vertical="center"/>
    </xf>
    <xf numFmtId="3" fontId="18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12" fillId="0" borderId="3" xfId="0" applyNumberFormat="1" applyFont="1" applyBorder="1" applyAlignment="1">
      <alignment horizontal="right"/>
    </xf>
    <xf numFmtId="3" fontId="12" fillId="0" borderId="1" xfId="0" applyNumberFormat="1" applyFont="1" applyBorder="1" applyAlignment="1">
      <alignment horizontal="right"/>
    </xf>
    <xf numFmtId="3" fontId="28" fillId="0" borderId="6" xfId="0" applyNumberFormat="1" applyFont="1" applyBorder="1" applyAlignment="1">
      <alignment horizontal="center" vertical="center"/>
    </xf>
    <xf numFmtId="3" fontId="28" fillId="0" borderId="0" xfId="0" applyNumberFormat="1" applyFont="1"/>
    <xf numFmtId="49" fontId="10" fillId="0" borderId="6" xfId="0" applyNumberFormat="1" applyFont="1" applyBorder="1" applyAlignment="1">
      <alignment horizontal="right" vertical="center"/>
    </xf>
    <xf numFmtId="0" fontId="10" fillId="0" borderId="6" xfId="0" applyFont="1" applyBorder="1" applyAlignment="1">
      <alignment vertical="center"/>
    </xf>
    <xf numFmtId="0" fontId="10" fillId="3" borderId="6" xfId="0" applyFont="1" applyFill="1" applyBorder="1" applyAlignment="1">
      <alignment vertical="center"/>
    </xf>
    <xf numFmtId="0" fontId="10" fillId="0" borderId="6" xfId="0" applyFont="1" applyBorder="1" applyAlignment="1">
      <alignment vertical="center" wrapText="1"/>
    </xf>
    <xf numFmtId="49" fontId="10" fillId="2" borderId="6" xfId="0" applyNumberFormat="1" applyFont="1" applyFill="1" applyBorder="1" applyAlignment="1">
      <alignment horizontal="right" vertical="center"/>
    </xf>
    <xf numFmtId="49" fontId="10" fillId="2" borderId="6" xfId="0" applyNumberFormat="1" applyFont="1" applyFill="1" applyBorder="1" applyAlignment="1">
      <alignment horizontal="left" vertical="center"/>
    </xf>
    <xf numFmtId="49" fontId="10" fillId="2" borderId="6" xfId="0" applyNumberFormat="1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right" vertical="center"/>
    </xf>
    <xf numFmtId="49" fontId="10" fillId="6" borderId="6" xfId="0" applyNumberFormat="1" applyFont="1" applyFill="1" applyBorder="1" applyAlignment="1">
      <alignment horizontal="right" vertical="center"/>
    </xf>
    <xf numFmtId="0" fontId="10" fillId="6" borderId="6" xfId="0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center" vertical="center" wrapText="1"/>
    </xf>
    <xf numFmtId="3" fontId="28" fillId="6" borderId="6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right" vertical="center"/>
    </xf>
    <xf numFmtId="49" fontId="10" fillId="0" borderId="6" xfId="0" applyNumberFormat="1" applyFont="1" applyBorder="1" applyAlignment="1">
      <alignment horizontal="left" vertical="center"/>
    </xf>
    <xf numFmtId="3" fontId="10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32" fillId="0" borderId="6" xfId="0" applyFont="1" applyBorder="1" applyAlignment="1">
      <alignment horizontal="center" vertical="center"/>
    </xf>
    <xf numFmtId="3" fontId="9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6" xfId="0" applyFont="1" applyBorder="1" applyAlignment="1">
      <alignment vertical="center"/>
    </xf>
    <xf numFmtId="0" fontId="14" fillId="3" borderId="0" xfId="0" applyFont="1" applyFill="1" applyAlignment="1">
      <alignment vertical="center"/>
    </xf>
    <xf numFmtId="0" fontId="14" fillId="3" borderId="6" xfId="0" applyFont="1" applyFill="1" applyBorder="1" applyAlignment="1">
      <alignment vertical="center"/>
    </xf>
    <xf numFmtId="3" fontId="13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49" fontId="10" fillId="6" borderId="6" xfId="0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3" fontId="9" fillId="2" borderId="13" xfId="0" applyNumberFormat="1" applyFont="1" applyFill="1" applyBorder="1" applyAlignment="1">
      <alignment horizontal="center" vertical="center" wrapText="1"/>
    </xf>
    <xf numFmtId="0" fontId="33" fillId="3" borderId="13" xfId="1" applyFont="1" applyFill="1" applyBorder="1" applyAlignment="1">
      <alignment horizontal="center" vertical="center" wrapText="1"/>
    </xf>
    <xf numFmtId="0" fontId="34" fillId="0" borderId="0" xfId="0" applyFont="1"/>
    <xf numFmtId="0" fontId="35" fillId="3" borderId="13" xfId="1" applyFont="1" applyFill="1" applyBorder="1" applyAlignment="1">
      <alignment horizontal="center" vertical="center" wrapText="1"/>
    </xf>
    <xf numFmtId="3" fontId="28" fillId="2" borderId="13" xfId="0" applyNumberFormat="1" applyFont="1" applyFill="1" applyBorder="1" applyAlignment="1">
      <alignment horizontal="center" vertical="center" wrapText="1"/>
    </xf>
    <xf numFmtId="0" fontId="36" fillId="0" borderId="0" xfId="0" applyFont="1"/>
    <xf numFmtId="49" fontId="9" fillId="0" borderId="13" xfId="7" applyNumberFormat="1" applyFont="1" applyBorder="1" applyAlignment="1">
      <alignment horizontal="left" vertical="center" wrapText="1"/>
    </xf>
    <xf numFmtId="49" fontId="37" fillId="3" borderId="13" xfId="1" applyNumberFormat="1" applyFont="1" applyFill="1" applyBorder="1" applyAlignment="1">
      <alignment horizontal="left" vertical="center" wrapText="1"/>
    </xf>
    <xf numFmtId="0" fontId="14" fillId="0" borderId="0" xfId="0" applyFont="1"/>
    <xf numFmtId="0" fontId="39" fillId="0" borderId="0" xfId="0" applyFont="1"/>
    <xf numFmtId="0" fontId="24" fillId="0" borderId="0" xfId="0" applyFont="1"/>
    <xf numFmtId="0" fontId="8" fillId="6" borderId="13" xfId="0" applyFont="1" applyFill="1" applyBorder="1" applyAlignment="1">
      <alignment horizontal="center" vertical="center" wrapText="1"/>
    </xf>
    <xf numFmtId="3" fontId="27" fillId="6" borderId="13" xfId="0" applyNumberFormat="1" applyFont="1" applyFill="1" applyBorder="1" applyAlignment="1">
      <alignment horizontal="center" vertical="center" wrapText="1"/>
    </xf>
    <xf numFmtId="3" fontId="28" fillId="0" borderId="13" xfId="0" applyNumberFormat="1" applyFont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center" wrapText="1"/>
    </xf>
    <xf numFmtId="164" fontId="8" fillId="7" borderId="1" xfId="0" applyNumberFormat="1" applyFont="1" applyFill="1" applyBorder="1" applyAlignment="1">
      <alignment horizontal="right" vertical="center"/>
    </xf>
    <xf numFmtId="164" fontId="40" fillId="7" borderId="1" xfId="0" applyNumberFormat="1" applyFont="1" applyFill="1" applyBorder="1" applyAlignment="1">
      <alignment horizontal="right" vertical="center"/>
    </xf>
    <xf numFmtId="164" fontId="12" fillId="7" borderId="8" xfId="0" applyNumberFormat="1" applyFont="1" applyFill="1" applyBorder="1" applyAlignment="1">
      <alignment horizontal="right" vertical="center"/>
    </xf>
    <xf numFmtId="164" fontId="42" fillId="7" borderId="8" xfId="0" applyNumberFormat="1" applyFont="1" applyFill="1" applyBorder="1" applyAlignment="1">
      <alignment horizontal="right" vertical="center"/>
    </xf>
    <xf numFmtId="0" fontId="40" fillId="2" borderId="1" xfId="0" applyFont="1" applyFill="1" applyBorder="1" applyAlignment="1">
      <alignment horizontal="right" vertical="center"/>
    </xf>
    <xf numFmtId="3" fontId="40" fillId="2" borderId="1" xfId="0" applyNumberFormat="1" applyFont="1" applyFill="1" applyBorder="1" applyAlignment="1">
      <alignment horizontal="right" vertical="center"/>
    </xf>
    <xf numFmtId="0" fontId="42" fillId="5" borderId="0" xfId="0" applyFont="1" applyFill="1" applyAlignment="1">
      <alignment vertical="center" wrapText="1"/>
    </xf>
    <xf numFmtId="0" fontId="42" fillId="5" borderId="0" xfId="0" applyFont="1" applyFill="1" applyAlignment="1">
      <alignment horizontal="right" vertical="center"/>
    </xf>
    <xf numFmtId="3" fontId="40" fillId="2" borderId="1" xfId="0" applyNumberFormat="1" applyFont="1" applyFill="1" applyBorder="1" applyAlignment="1">
      <alignment horizontal="right" vertical="center" wrapText="1"/>
    </xf>
    <xf numFmtId="0" fontId="40" fillId="2" borderId="0" xfId="0" applyFont="1" applyFill="1" applyAlignment="1">
      <alignment vertical="center"/>
    </xf>
    <xf numFmtId="0" fontId="40" fillId="2" borderId="0" xfId="0" applyFont="1" applyFill="1" applyAlignment="1">
      <alignment vertical="center" wrapText="1"/>
    </xf>
    <xf numFmtId="0" fontId="41" fillId="2" borderId="0" xfId="0" applyFont="1" applyFill="1" applyAlignment="1">
      <alignment vertical="center" wrapText="1"/>
    </xf>
    <xf numFmtId="0" fontId="41" fillId="2" borderId="0" xfId="0" applyFont="1" applyFill="1" applyAlignment="1">
      <alignment horizontal="center" vertical="center" wrapText="1"/>
    </xf>
    <xf numFmtId="0" fontId="41" fillId="2" borderId="0" xfId="0" applyFont="1" applyFill="1" applyAlignment="1">
      <alignment vertical="center"/>
    </xf>
    <xf numFmtId="3" fontId="42" fillId="7" borderId="8" xfId="0" applyNumberFormat="1" applyFont="1" applyFill="1" applyBorder="1" applyAlignment="1">
      <alignment horizontal="right" vertical="center"/>
    </xf>
    <xf numFmtId="3" fontId="9" fillId="8" borderId="6" xfId="0" applyNumberFormat="1" applyFont="1" applyFill="1" applyBorder="1" applyAlignment="1">
      <alignment horizontal="right" vertical="center"/>
    </xf>
    <xf numFmtId="3" fontId="10" fillId="8" borderId="6" xfId="0" applyNumberFormat="1" applyFont="1" applyFill="1" applyBorder="1" applyAlignment="1">
      <alignment horizontal="right" vertical="center"/>
    </xf>
    <xf numFmtId="3" fontId="9" fillId="8" borderId="6" xfId="0" applyNumberFormat="1" applyFont="1" applyFill="1" applyBorder="1" applyAlignment="1">
      <alignment horizontal="right" vertical="center" wrapText="1"/>
    </xf>
    <xf numFmtId="3" fontId="10" fillId="8" borderId="6" xfId="0" applyNumberFormat="1" applyFont="1" applyFill="1" applyBorder="1" applyAlignment="1">
      <alignment horizontal="right" vertical="center" wrapText="1"/>
    </xf>
    <xf numFmtId="3" fontId="9" fillId="4" borderId="6" xfId="0" applyNumberFormat="1" applyFont="1" applyFill="1" applyBorder="1" applyAlignment="1">
      <alignment horizontal="right" vertical="center"/>
    </xf>
    <xf numFmtId="3" fontId="10" fillId="4" borderId="6" xfId="0" applyNumberFormat="1" applyFont="1" applyFill="1" applyBorder="1" applyAlignment="1">
      <alignment horizontal="right" vertical="center"/>
    </xf>
    <xf numFmtId="3" fontId="9" fillId="8" borderId="6" xfId="0" applyNumberFormat="1" applyFont="1" applyFill="1" applyBorder="1" applyAlignment="1">
      <alignment vertical="center"/>
    </xf>
    <xf numFmtId="3" fontId="10" fillId="8" borderId="6" xfId="0" applyNumberFormat="1" applyFont="1" applyFill="1" applyBorder="1" applyAlignment="1">
      <alignment vertical="center"/>
    </xf>
    <xf numFmtId="3" fontId="44" fillId="4" borderId="6" xfId="0" applyNumberFormat="1" applyFont="1" applyFill="1" applyBorder="1" applyAlignment="1">
      <alignment horizontal="right" vertical="center"/>
    </xf>
    <xf numFmtId="3" fontId="44" fillId="8" borderId="6" xfId="0" applyNumberFormat="1" applyFont="1" applyFill="1" applyBorder="1" applyAlignment="1">
      <alignment horizontal="right" vertical="center"/>
    </xf>
    <xf numFmtId="49" fontId="9" fillId="9" borderId="6" xfId="0" applyNumberFormat="1" applyFont="1" applyFill="1" applyBorder="1" applyAlignment="1">
      <alignment horizontal="center" vertical="center"/>
    </xf>
    <xf numFmtId="3" fontId="9" fillId="9" borderId="6" xfId="0" applyNumberFormat="1" applyFont="1" applyFill="1" applyBorder="1" applyAlignment="1">
      <alignment horizontal="right" vertical="center"/>
    </xf>
    <xf numFmtId="3" fontId="10" fillId="10" borderId="6" xfId="0" applyNumberFormat="1" applyFont="1" applyFill="1" applyBorder="1" applyAlignment="1">
      <alignment horizontal="right" vertical="center"/>
    </xf>
    <xf numFmtId="49" fontId="9" fillId="9" borderId="14" xfId="0" applyNumberFormat="1" applyFont="1" applyFill="1" applyBorder="1" applyAlignment="1">
      <alignment horizontal="center" vertical="center"/>
    </xf>
    <xf numFmtId="3" fontId="9" fillId="9" borderId="14" xfId="0" applyNumberFormat="1" applyFont="1" applyFill="1" applyBorder="1" applyAlignment="1">
      <alignment horizontal="right" vertical="center" wrapText="1"/>
    </xf>
    <xf numFmtId="0" fontId="9" fillId="12" borderId="6" xfId="0" applyFont="1" applyFill="1" applyBorder="1" applyAlignment="1">
      <alignment vertical="center"/>
    </xf>
    <xf numFmtId="3" fontId="9" fillId="12" borderId="6" xfId="0" applyNumberFormat="1" applyFont="1" applyFill="1" applyBorder="1" applyAlignment="1">
      <alignment horizontal="right" vertical="center"/>
    </xf>
    <xf numFmtId="0" fontId="15" fillId="11" borderId="6" xfId="0" applyFont="1" applyFill="1" applyBorder="1" applyAlignment="1">
      <alignment vertical="center"/>
    </xf>
    <xf numFmtId="49" fontId="9" fillId="13" borderId="6" xfId="0" applyNumberFormat="1" applyFont="1" applyFill="1" applyBorder="1" applyAlignment="1">
      <alignment horizontal="right" vertical="center"/>
    </xf>
    <xf numFmtId="49" fontId="9" fillId="13" borderId="6" xfId="0" applyNumberFormat="1" applyFont="1" applyFill="1" applyBorder="1" applyAlignment="1">
      <alignment horizontal="center" vertical="center"/>
    </xf>
    <xf numFmtId="49" fontId="9" fillId="13" borderId="6" xfId="0" applyNumberFormat="1" applyFont="1" applyFill="1" applyBorder="1" applyAlignment="1">
      <alignment horizontal="left" vertical="center" wrapText="1"/>
    </xf>
    <xf numFmtId="3" fontId="9" fillId="13" borderId="6" xfId="0" applyNumberFormat="1" applyFont="1" applyFill="1" applyBorder="1" applyAlignment="1">
      <alignment horizontal="right" vertical="center"/>
    </xf>
    <xf numFmtId="3" fontId="9" fillId="11" borderId="6" xfId="0" applyNumberFormat="1" applyFont="1" applyFill="1" applyBorder="1" applyAlignment="1">
      <alignment vertical="center"/>
    </xf>
    <xf numFmtId="0" fontId="9" fillId="13" borderId="6" xfId="0" applyFont="1" applyFill="1" applyBorder="1" applyAlignment="1">
      <alignment horizontal="right" vertical="center"/>
    </xf>
    <xf numFmtId="0" fontId="9" fillId="13" borderId="6" xfId="0" applyFont="1" applyFill="1" applyBorder="1" applyAlignment="1">
      <alignment horizontal="center" vertical="center"/>
    </xf>
    <xf numFmtId="0" fontId="9" fillId="13" borderId="6" xfId="0" applyFont="1" applyFill="1" applyBorder="1" applyAlignment="1">
      <alignment horizontal="left" vertical="center" wrapText="1"/>
    </xf>
    <xf numFmtId="3" fontId="9" fillId="13" borderId="6" xfId="0" applyNumberFormat="1" applyFont="1" applyFill="1" applyBorder="1" applyAlignment="1">
      <alignment horizontal="right" vertical="center" wrapText="1"/>
    </xf>
    <xf numFmtId="3" fontId="47" fillId="9" borderId="6" xfId="0" applyNumberFormat="1" applyFont="1" applyFill="1" applyBorder="1" applyAlignment="1">
      <alignment horizontal="center" vertical="center" wrapText="1"/>
    </xf>
    <xf numFmtId="3" fontId="47" fillId="9" borderId="6" xfId="0" applyNumberFormat="1" applyFont="1" applyFill="1" applyBorder="1" applyAlignment="1">
      <alignment horizontal="right" vertical="center" wrapText="1"/>
    </xf>
    <xf numFmtId="3" fontId="47" fillId="10" borderId="6" xfId="0" applyNumberFormat="1" applyFont="1" applyFill="1" applyBorder="1" applyAlignment="1">
      <alignment vertical="center"/>
    </xf>
    <xf numFmtId="49" fontId="9" fillId="9" borderId="13" xfId="0" applyNumberFormat="1" applyFont="1" applyFill="1" applyBorder="1" applyAlignment="1">
      <alignment horizontal="center" vertical="center"/>
    </xf>
    <xf numFmtId="3" fontId="9" fillId="9" borderId="13" xfId="0" applyNumberFormat="1" applyFont="1" applyFill="1" applyBorder="1" applyAlignment="1">
      <alignment vertical="center"/>
    </xf>
    <xf numFmtId="3" fontId="9" fillId="9" borderId="13" xfId="0" applyNumberFormat="1" applyFont="1" applyFill="1" applyBorder="1" applyAlignment="1">
      <alignment horizontal="right" vertical="center"/>
    </xf>
    <xf numFmtId="49" fontId="9" fillId="13" borderId="13" xfId="0" applyNumberFormat="1" applyFont="1" applyFill="1" applyBorder="1" applyAlignment="1">
      <alignment horizontal="center" vertical="center"/>
    </xf>
    <xf numFmtId="3" fontId="9" fillId="13" borderId="13" xfId="0" applyNumberFormat="1" applyFont="1" applyFill="1" applyBorder="1" applyAlignment="1">
      <alignment horizontal="left" vertical="top"/>
    </xf>
    <xf numFmtId="3" fontId="9" fillId="13" borderId="13" xfId="0" applyNumberFormat="1" applyFont="1" applyFill="1" applyBorder="1" applyAlignment="1">
      <alignment horizontal="right" vertical="center"/>
    </xf>
    <xf numFmtId="49" fontId="48" fillId="6" borderId="16" xfId="0" applyNumberFormat="1" applyFont="1" applyFill="1" applyBorder="1" applyAlignment="1">
      <alignment horizontal="center" vertical="center"/>
    </xf>
    <xf numFmtId="3" fontId="48" fillId="6" borderId="16" xfId="0" applyNumberFormat="1" applyFont="1" applyFill="1" applyBorder="1" applyAlignment="1">
      <alignment horizontal="left" vertical="top"/>
    </xf>
    <xf numFmtId="3" fontId="9" fillId="4" borderId="6" xfId="0" applyNumberFormat="1" applyFont="1" applyFill="1" applyBorder="1" applyAlignment="1">
      <alignment vertical="center"/>
    </xf>
    <xf numFmtId="3" fontId="9" fillId="8" borderId="13" xfId="0" applyNumberFormat="1" applyFont="1" applyFill="1" applyBorder="1" applyAlignment="1">
      <alignment horizontal="right" vertical="center"/>
    </xf>
    <xf numFmtId="3" fontId="9" fillId="14" borderId="6" xfId="0" applyNumberFormat="1" applyFont="1" applyFill="1" applyBorder="1" applyAlignment="1">
      <alignment vertical="center"/>
    </xf>
    <xf numFmtId="3" fontId="10" fillId="15" borderId="6" xfId="0" applyNumberFormat="1" applyFont="1" applyFill="1" applyBorder="1" applyAlignment="1">
      <alignment horizontal="right" vertical="center"/>
    </xf>
    <xf numFmtId="3" fontId="13" fillId="4" borderId="6" xfId="0" applyNumberFormat="1" applyFont="1" applyFill="1" applyBorder="1" applyAlignment="1">
      <alignment horizontal="right" vertical="center"/>
    </xf>
    <xf numFmtId="3" fontId="30" fillId="4" borderId="6" xfId="0" applyNumberFormat="1" applyFont="1" applyFill="1" applyBorder="1" applyAlignment="1">
      <alignment horizontal="right" vertical="center"/>
    </xf>
    <xf numFmtId="3" fontId="46" fillId="4" borderId="6" xfId="0" applyNumberFormat="1" applyFont="1" applyFill="1" applyBorder="1" applyAlignment="1">
      <alignment horizontal="right" vertical="center"/>
    </xf>
    <xf numFmtId="49" fontId="9" fillId="16" borderId="6" xfId="0" applyNumberFormat="1" applyFont="1" applyFill="1" applyBorder="1" applyAlignment="1">
      <alignment horizontal="right" vertical="center"/>
    </xf>
    <xf numFmtId="49" fontId="9" fillId="16" borderId="6" xfId="0" applyNumberFormat="1" applyFont="1" applyFill="1" applyBorder="1" applyAlignment="1">
      <alignment vertical="center"/>
    </xf>
    <xf numFmtId="3" fontId="47" fillId="2" borderId="6" xfId="0" applyNumberFormat="1" applyFont="1" applyFill="1" applyBorder="1" applyAlignment="1">
      <alignment horizontal="center" vertical="center" wrapText="1"/>
    </xf>
    <xf numFmtId="3" fontId="47" fillId="2" borderId="6" xfId="0" applyNumberFormat="1" applyFont="1" applyFill="1" applyBorder="1" applyAlignment="1">
      <alignment horizontal="center" vertical="center"/>
    </xf>
    <xf numFmtId="3" fontId="49" fillId="6" borderId="6" xfId="0" applyNumberFormat="1" applyFont="1" applyFill="1" applyBorder="1" applyAlignment="1">
      <alignment horizontal="center" vertical="center" wrapText="1"/>
    </xf>
    <xf numFmtId="0" fontId="50" fillId="0" borderId="6" xfId="0" applyFont="1" applyBorder="1" applyAlignment="1">
      <alignment horizontal="center" vertical="center"/>
    </xf>
    <xf numFmtId="3" fontId="49" fillId="0" borderId="6" xfId="0" applyNumberFormat="1" applyFont="1" applyBorder="1" applyAlignment="1">
      <alignment horizontal="center" vertical="center"/>
    </xf>
    <xf numFmtId="0" fontId="47" fillId="6" borderId="6" xfId="0" applyFont="1" applyFill="1" applyBorder="1" applyAlignment="1">
      <alignment horizontal="center" vertical="center" wrapText="1"/>
    </xf>
    <xf numFmtId="0" fontId="47" fillId="3" borderId="6" xfId="0" applyFont="1" applyFill="1" applyBorder="1" applyAlignment="1">
      <alignment vertical="center"/>
    </xf>
    <xf numFmtId="3" fontId="47" fillId="6" borderId="6" xfId="0" applyNumberFormat="1" applyFont="1" applyFill="1" applyBorder="1" applyAlignment="1">
      <alignment horizontal="right" vertical="center" wrapText="1"/>
    </xf>
    <xf numFmtId="0" fontId="47" fillId="9" borderId="6" xfId="0" applyFont="1" applyFill="1" applyBorder="1" applyAlignment="1">
      <alignment horizontal="center" vertical="center" wrapText="1"/>
    </xf>
    <xf numFmtId="0" fontId="47" fillId="9" borderId="6" xfId="0" applyFont="1" applyFill="1" applyBorder="1" applyAlignment="1">
      <alignment horizontal="left" vertical="center" wrapText="1"/>
    </xf>
    <xf numFmtId="0" fontId="47" fillId="9" borderId="6" xfId="0" applyFont="1" applyFill="1" applyBorder="1" applyAlignment="1">
      <alignment vertical="center"/>
    </xf>
    <xf numFmtId="3" fontId="47" fillId="9" borderId="6" xfId="0" applyNumberFormat="1" applyFont="1" applyFill="1" applyBorder="1" applyAlignment="1">
      <alignment horizontal="right" vertical="center"/>
    </xf>
    <xf numFmtId="49" fontId="47" fillId="9" borderId="6" xfId="0" applyNumberFormat="1" applyFont="1" applyFill="1" applyBorder="1" applyAlignment="1">
      <alignment vertical="center"/>
    </xf>
    <xf numFmtId="49" fontId="47" fillId="9" borderId="6" xfId="0" applyNumberFormat="1" applyFont="1" applyFill="1" applyBorder="1" applyAlignment="1">
      <alignment horizontal="left" vertical="center" wrapText="1"/>
    </xf>
    <xf numFmtId="0" fontId="0" fillId="0" borderId="6" xfId="0" applyBorder="1"/>
    <xf numFmtId="0" fontId="47" fillId="10" borderId="6" xfId="0" applyFont="1" applyFill="1" applyBorder="1" applyAlignment="1">
      <alignment horizontal="center" vertical="center"/>
    </xf>
    <xf numFmtId="0" fontId="52" fillId="6" borderId="6" xfId="0" applyFont="1" applyFill="1" applyBorder="1" applyAlignment="1">
      <alignment horizontal="center" vertical="center" wrapText="1"/>
    </xf>
    <xf numFmtId="0" fontId="52" fillId="6" borderId="6" xfId="0" applyFont="1" applyFill="1" applyBorder="1" applyAlignment="1">
      <alignment horizontal="left" vertical="center" wrapText="1"/>
    </xf>
    <xf numFmtId="0" fontId="52" fillId="6" borderId="6" xfId="0" applyFont="1" applyFill="1" applyBorder="1" applyAlignment="1">
      <alignment horizontal="center" vertical="center"/>
    </xf>
    <xf numFmtId="49" fontId="51" fillId="6" borderId="6" xfId="0" applyNumberFormat="1" applyFont="1" applyFill="1" applyBorder="1" applyAlignment="1">
      <alignment horizontal="center" vertical="center"/>
    </xf>
    <xf numFmtId="49" fontId="51" fillId="6" borderId="6" xfId="0" applyNumberFormat="1" applyFont="1" applyFill="1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3" fontId="47" fillId="10" borderId="6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/>
    </xf>
    <xf numFmtId="3" fontId="47" fillId="12" borderId="6" xfId="0" applyNumberFormat="1" applyFont="1" applyFill="1" applyBorder="1" applyAlignment="1">
      <alignment horizontal="right" vertical="center"/>
    </xf>
    <xf numFmtId="0" fontId="53" fillId="12" borderId="6" xfId="0" applyFont="1" applyFill="1" applyBorder="1"/>
    <xf numFmtId="3" fontId="53" fillId="12" borderId="6" xfId="0" applyNumberFormat="1" applyFont="1" applyFill="1" applyBorder="1"/>
    <xf numFmtId="3" fontId="47" fillId="16" borderId="6" xfId="0" applyNumberFormat="1" applyFont="1" applyFill="1" applyBorder="1" applyAlignment="1">
      <alignment horizontal="right" vertical="center" wrapText="1"/>
    </xf>
    <xf numFmtId="3" fontId="53" fillId="12" borderId="6" xfId="0" applyNumberFormat="1" applyFont="1" applyFill="1" applyBorder="1" applyAlignment="1">
      <alignment horizontal="right"/>
    </xf>
    <xf numFmtId="3" fontId="43" fillId="9" borderId="13" xfId="0" applyNumberFormat="1" applyFont="1" applyFill="1" applyBorder="1" applyAlignment="1">
      <alignment horizontal="left" vertical="center"/>
    </xf>
    <xf numFmtId="0" fontId="43" fillId="9" borderId="13" xfId="0" applyFont="1" applyFill="1" applyBorder="1" applyAlignment="1">
      <alignment horizontal="left" vertical="center" wrapText="1"/>
    </xf>
    <xf numFmtId="3" fontId="43" fillId="9" borderId="13" xfId="0" applyNumberFormat="1" applyFont="1" applyFill="1" applyBorder="1" applyAlignment="1">
      <alignment horizontal="right" vertical="center" wrapText="1"/>
    </xf>
    <xf numFmtId="3" fontId="43" fillId="17" borderId="13" xfId="0" applyNumberFormat="1" applyFont="1" applyFill="1" applyBorder="1" applyAlignment="1">
      <alignment horizontal="left" vertical="center"/>
    </xf>
    <xf numFmtId="3" fontId="43" fillId="17" borderId="13" xfId="0" applyNumberFormat="1" applyFont="1" applyFill="1" applyBorder="1" applyAlignment="1">
      <alignment horizontal="left" vertical="center" wrapText="1"/>
    </xf>
    <xf numFmtId="3" fontId="43" fillId="17" borderId="13" xfId="0" applyNumberFormat="1" applyFont="1" applyFill="1" applyBorder="1" applyAlignment="1">
      <alignment horizontal="right" vertical="center" wrapText="1"/>
    </xf>
    <xf numFmtId="3" fontId="43" fillId="16" borderId="13" xfId="0" applyNumberFormat="1" applyFont="1" applyFill="1" applyBorder="1" applyAlignment="1">
      <alignment horizontal="left" vertical="center"/>
    </xf>
    <xf numFmtId="3" fontId="43" fillId="12" borderId="13" xfId="0" applyNumberFormat="1" applyFont="1" applyFill="1" applyBorder="1" applyAlignment="1">
      <alignment vertical="center"/>
    </xf>
    <xf numFmtId="0" fontId="43" fillId="6" borderId="13" xfId="0" applyFont="1" applyFill="1" applyBorder="1" applyAlignment="1">
      <alignment horizontal="right" vertical="center"/>
    </xf>
    <xf numFmtId="0" fontId="43" fillId="6" borderId="13" xfId="0" applyFont="1" applyFill="1" applyBorder="1" applyAlignment="1">
      <alignment horizontal="left" vertical="center" wrapText="1"/>
    </xf>
    <xf numFmtId="0" fontId="43" fillId="0" borderId="13" xfId="0" applyFont="1" applyBorder="1" applyAlignment="1">
      <alignment horizontal="center" vertical="center"/>
    </xf>
    <xf numFmtId="0" fontId="43" fillId="0" borderId="13" xfId="0" applyFont="1" applyBorder="1" applyAlignment="1">
      <alignment horizontal="left" vertical="center" wrapText="1"/>
    </xf>
    <xf numFmtId="0" fontId="54" fillId="0" borderId="13" xfId="0" applyFont="1" applyBorder="1" applyAlignment="1">
      <alignment horizontal="center" vertical="center"/>
    </xf>
    <xf numFmtId="0" fontId="54" fillId="0" borderId="13" xfId="0" applyFont="1" applyBorder="1" applyAlignment="1">
      <alignment horizontal="left" vertical="center" wrapText="1"/>
    </xf>
    <xf numFmtId="3" fontId="54" fillId="4" borderId="13" xfId="0" applyNumberFormat="1" applyFont="1" applyFill="1" applyBorder="1" applyAlignment="1">
      <alignment horizontal="right" vertical="center"/>
    </xf>
    <xf numFmtId="3" fontId="43" fillId="4" borderId="13" xfId="0" applyNumberFormat="1" applyFont="1" applyFill="1" applyBorder="1" applyAlignment="1">
      <alignment horizontal="right" vertical="center"/>
    </xf>
    <xf numFmtId="3" fontId="43" fillId="6" borderId="13" xfId="0" applyNumberFormat="1" applyFont="1" applyFill="1" applyBorder="1" applyAlignment="1">
      <alignment horizontal="right" vertical="center"/>
    </xf>
    <xf numFmtId="0" fontId="43" fillId="6" borderId="13" xfId="0" applyFont="1" applyFill="1" applyBorder="1" applyAlignment="1">
      <alignment horizontal="center" vertical="center"/>
    </xf>
    <xf numFmtId="3" fontId="43" fillId="8" borderId="13" xfId="0" applyNumberFormat="1" applyFont="1" applyFill="1" applyBorder="1" applyAlignment="1">
      <alignment horizontal="right" vertical="center"/>
    </xf>
    <xf numFmtId="0" fontId="54" fillId="6" borderId="13" xfId="0" applyFont="1" applyFill="1" applyBorder="1" applyAlignment="1">
      <alignment horizontal="center" vertical="center"/>
    </xf>
    <xf numFmtId="0" fontId="54" fillId="6" borderId="13" xfId="0" applyFont="1" applyFill="1" applyBorder="1" applyAlignment="1">
      <alignment horizontal="left" vertical="center" wrapText="1"/>
    </xf>
    <xf numFmtId="3" fontId="54" fillId="8" borderId="13" xfId="0" applyNumberFormat="1" applyFont="1" applyFill="1" applyBorder="1" applyAlignment="1">
      <alignment horizontal="right" vertical="center"/>
    </xf>
    <xf numFmtId="3" fontId="54" fillId="6" borderId="13" xfId="0" applyNumberFormat="1" applyFont="1" applyFill="1" applyBorder="1" applyAlignment="1">
      <alignment horizontal="right" vertical="center"/>
    </xf>
    <xf numFmtId="3" fontId="43" fillId="16" borderId="13" xfId="0" applyNumberFormat="1" applyFont="1" applyFill="1" applyBorder="1" applyAlignment="1">
      <alignment horizontal="right" vertical="center"/>
    </xf>
    <xf numFmtId="3" fontId="43" fillId="12" borderId="13" xfId="0" applyNumberFormat="1" applyFont="1" applyFill="1" applyBorder="1" applyAlignment="1">
      <alignment horizontal="right" vertical="center"/>
    </xf>
    <xf numFmtId="3" fontId="43" fillId="12" borderId="13" xfId="0" applyNumberFormat="1" applyFont="1" applyFill="1" applyBorder="1" applyAlignment="1">
      <alignment horizontal="left" vertical="center"/>
    </xf>
    <xf numFmtId="0" fontId="43" fillId="0" borderId="13" xfId="0" applyFont="1" applyBorder="1" applyAlignment="1">
      <alignment horizontal="right" vertical="center"/>
    </xf>
    <xf numFmtId="3" fontId="43" fillId="4" borderId="13" xfId="0" applyNumberFormat="1" applyFont="1" applyFill="1" applyBorder="1" applyAlignment="1">
      <alignment vertical="center"/>
    </xf>
    <xf numFmtId="3" fontId="54" fillId="4" borderId="13" xfId="0" applyNumberFormat="1" applyFont="1" applyFill="1" applyBorder="1" applyAlignment="1">
      <alignment vertical="center"/>
    </xf>
    <xf numFmtId="0" fontId="54" fillId="3" borderId="13" xfId="0" applyFont="1" applyFill="1" applyBorder="1" applyAlignment="1">
      <alignment horizontal="center" vertical="center"/>
    </xf>
    <xf numFmtId="3" fontId="54" fillId="3" borderId="13" xfId="0" applyNumberFormat="1" applyFont="1" applyFill="1" applyBorder="1" applyAlignment="1">
      <alignment horizontal="right" vertical="center"/>
    </xf>
    <xf numFmtId="3" fontId="43" fillId="18" borderId="13" xfId="0" applyNumberFormat="1" applyFont="1" applyFill="1" applyBorder="1" applyAlignment="1">
      <alignment horizontal="right" vertical="center"/>
    </xf>
    <xf numFmtId="3" fontId="43" fillId="6" borderId="13" xfId="0" applyNumberFormat="1" applyFont="1" applyFill="1" applyBorder="1" applyAlignment="1">
      <alignment horizontal="left" vertical="center"/>
    </xf>
    <xf numFmtId="0" fontId="44" fillId="3" borderId="13" xfId="6" applyFont="1" applyFill="1" applyBorder="1" applyAlignment="1">
      <alignment horizontal="center" vertical="center" wrapText="1"/>
    </xf>
    <xf numFmtId="0" fontId="55" fillId="3" borderId="13" xfId="6" applyFont="1" applyFill="1" applyBorder="1" applyAlignment="1">
      <alignment horizontal="center" vertical="center" wrapText="1"/>
    </xf>
    <xf numFmtId="0" fontId="43" fillId="18" borderId="13" xfId="6" applyFont="1" applyFill="1" applyBorder="1" applyAlignment="1">
      <alignment horizontal="center" vertical="center" wrapText="1"/>
    </xf>
    <xf numFmtId="0" fontId="43" fillId="18" borderId="13" xfId="6" applyFont="1" applyFill="1" applyBorder="1" applyAlignment="1">
      <alignment horizontal="left" vertical="center" wrapText="1"/>
    </xf>
    <xf numFmtId="3" fontId="43" fillId="18" borderId="13" xfId="6" applyNumberFormat="1" applyFont="1" applyFill="1" applyBorder="1" applyAlignment="1">
      <alignment horizontal="right" vertical="center" wrapText="1"/>
    </xf>
    <xf numFmtId="3" fontId="43" fillId="18" borderId="13" xfId="6" applyNumberFormat="1" applyFont="1" applyFill="1" applyBorder="1" applyAlignment="1">
      <alignment horizontal="right" vertical="center"/>
    </xf>
    <xf numFmtId="0" fontId="43" fillId="12" borderId="13" xfId="0" applyFont="1" applyFill="1" applyBorder="1" applyAlignment="1">
      <alignment horizontal="center" vertical="center"/>
    </xf>
    <xf numFmtId="49" fontId="43" fillId="16" borderId="13" xfId="0" applyNumberFormat="1" applyFont="1" applyFill="1" applyBorder="1" applyAlignment="1">
      <alignment horizontal="center" vertical="center"/>
    </xf>
    <xf numFmtId="0" fontId="43" fillId="12" borderId="13" xfId="0" applyFont="1" applyFill="1" applyBorder="1" applyAlignment="1">
      <alignment vertical="center"/>
    </xf>
    <xf numFmtId="49" fontId="43" fillId="16" borderId="13" xfId="0" applyNumberFormat="1" applyFont="1" applyFill="1" applyBorder="1" applyAlignment="1">
      <alignment vertical="center"/>
    </xf>
    <xf numFmtId="3" fontId="43" fillId="16" borderId="13" xfId="0" applyNumberFormat="1" applyFont="1" applyFill="1" applyBorder="1" applyAlignment="1">
      <alignment vertical="center"/>
    </xf>
    <xf numFmtId="3" fontId="43" fillId="12" borderId="13" xfId="6" applyNumberFormat="1" applyFont="1" applyFill="1" applyBorder="1" applyAlignment="1">
      <alignment horizontal="right" vertical="center"/>
    </xf>
    <xf numFmtId="0" fontId="54" fillId="0" borderId="13" xfId="8" applyFont="1" applyBorder="1" applyAlignment="1">
      <alignment horizontal="center" vertical="center" wrapText="1"/>
    </xf>
    <xf numFmtId="0" fontId="54" fillId="0" borderId="13" xfId="8" applyFont="1" applyBorder="1" applyAlignment="1">
      <alignment horizontal="left" vertical="center" wrapText="1"/>
    </xf>
    <xf numFmtId="3" fontId="54" fillId="6" borderId="13" xfId="0" applyNumberFormat="1" applyFont="1" applyFill="1" applyBorder="1" applyAlignment="1">
      <alignment vertical="center"/>
    </xf>
    <xf numFmtId="0" fontId="43" fillId="18" borderId="13" xfId="0" applyFont="1" applyFill="1" applyBorder="1" applyAlignment="1">
      <alignment horizontal="center" vertical="center"/>
    </xf>
    <xf numFmtId="0" fontId="43" fillId="18" borderId="13" xfId="0" applyFont="1" applyFill="1" applyBorder="1" applyAlignment="1">
      <alignment horizontal="left" vertical="center"/>
    </xf>
    <xf numFmtId="0" fontId="56" fillId="18" borderId="13" xfId="0" applyFont="1" applyFill="1" applyBorder="1"/>
    <xf numFmtId="0" fontId="43" fillId="18" borderId="13" xfId="0" applyFont="1" applyFill="1" applyBorder="1" applyAlignment="1">
      <alignment vertical="center" wrapText="1"/>
    </xf>
    <xf numFmtId="3" fontId="43" fillId="18" borderId="13" xfId="0" applyNumberFormat="1" applyFont="1" applyFill="1" applyBorder="1" applyAlignment="1">
      <alignment vertical="center" wrapText="1"/>
    </xf>
    <xf numFmtId="0" fontId="43" fillId="12" borderId="13" xfId="0" applyFont="1" applyFill="1" applyBorder="1" applyAlignment="1">
      <alignment horizontal="center" vertical="center" wrapText="1"/>
    </xf>
    <xf numFmtId="0" fontId="56" fillId="12" borderId="13" xfId="0" applyFont="1" applyFill="1" applyBorder="1"/>
    <xf numFmtId="0" fontId="43" fillId="12" borderId="13" xfId="0" applyFont="1" applyFill="1" applyBorder="1" applyAlignment="1">
      <alignment vertical="center" wrapText="1"/>
    </xf>
    <xf numFmtId="3" fontId="43" fillId="12" borderId="13" xfId="0" applyNumberFormat="1" applyFont="1" applyFill="1" applyBorder="1" applyAlignment="1">
      <alignment vertical="center" wrapText="1"/>
    </xf>
    <xf numFmtId="0" fontId="54" fillId="3" borderId="13" xfId="0" applyFont="1" applyFill="1" applyBorder="1" applyAlignment="1">
      <alignment horizontal="center" vertical="center" wrapText="1"/>
    </xf>
    <xf numFmtId="0" fontId="57" fillId="3" borderId="13" xfId="0" applyFont="1" applyFill="1" applyBorder="1"/>
    <xf numFmtId="3" fontId="54" fillId="3" borderId="13" xfId="0" applyNumberFormat="1" applyFont="1" applyFill="1" applyBorder="1" applyAlignment="1">
      <alignment vertical="center" wrapText="1"/>
    </xf>
    <xf numFmtId="49" fontId="9" fillId="18" borderId="13" xfId="7" applyNumberFormat="1" applyFont="1" applyFill="1" applyBorder="1" applyAlignment="1">
      <alignment horizontal="left" vertical="center" wrapText="1"/>
    </xf>
    <xf numFmtId="3" fontId="33" fillId="18" borderId="13" xfId="1" applyNumberFormat="1" applyFont="1" applyFill="1" applyBorder="1" applyAlignment="1">
      <alignment horizontal="right" vertical="center"/>
    </xf>
    <xf numFmtId="0" fontId="40" fillId="2" borderId="21" xfId="0" applyFont="1" applyFill="1" applyBorder="1" applyAlignment="1">
      <alignment horizontal="center" vertical="center" wrapText="1"/>
    </xf>
    <xf numFmtId="3" fontId="58" fillId="2" borderId="6" xfId="0" applyNumberFormat="1" applyFont="1" applyFill="1" applyBorder="1" applyAlignment="1">
      <alignment horizontal="center" vertical="center" wrapText="1"/>
    </xf>
    <xf numFmtId="0" fontId="58" fillId="2" borderId="1" xfId="0" applyFont="1" applyFill="1" applyBorder="1" applyAlignment="1">
      <alignment horizontal="center" vertical="center" wrapText="1"/>
    </xf>
    <xf numFmtId="0" fontId="59" fillId="2" borderId="1" xfId="0" applyFont="1" applyFill="1" applyBorder="1" applyAlignment="1">
      <alignment horizontal="center" vertical="center" wrapText="1"/>
    </xf>
    <xf numFmtId="3" fontId="8" fillId="19" borderId="1" xfId="0" applyNumberFormat="1" applyFont="1" applyFill="1" applyBorder="1" applyAlignment="1">
      <alignment vertical="center" wrapText="1"/>
    </xf>
    <xf numFmtId="3" fontId="40" fillId="19" borderId="1" xfId="0" applyNumberFormat="1" applyFont="1" applyFill="1" applyBorder="1" applyAlignment="1">
      <alignment vertical="center" wrapText="1"/>
    </xf>
    <xf numFmtId="3" fontId="28" fillId="20" borderId="6" xfId="0" applyNumberFormat="1" applyFont="1" applyFill="1" applyBorder="1" applyAlignment="1">
      <alignment horizontal="center" vertical="center" wrapText="1"/>
    </xf>
    <xf numFmtId="0" fontId="40" fillId="2" borderId="23" xfId="0" applyFont="1" applyFill="1" applyBorder="1" applyAlignment="1">
      <alignment horizontal="center" vertical="center" wrapText="1"/>
    </xf>
    <xf numFmtId="0" fontId="40" fillId="2" borderId="24" xfId="0" applyFont="1" applyFill="1" applyBorder="1" applyAlignment="1">
      <alignment horizontal="center" vertical="center" wrapText="1"/>
    </xf>
    <xf numFmtId="0" fontId="59" fillId="2" borderId="21" xfId="0" applyFont="1" applyFill="1" applyBorder="1" applyAlignment="1">
      <alignment horizontal="center" vertical="center" wrapText="1"/>
    </xf>
    <xf numFmtId="0" fontId="40" fillId="2" borderId="21" xfId="0" applyFont="1" applyFill="1" applyBorder="1" applyAlignment="1">
      <alignment horizontal="right" vertical="center"/>
    </xf>
    <xf numFmtId="3" fontId="40" fillId="2" borderId="21" xfId="0" applyNumberFormat="1" applyFont="1" applyFill="1" applyBorder="1" applyAlignment="1">
      <alignment horizontal="right" vertical="center"/>
    </xf>
    <xf numFmtId="3" fontId="40" fillId="20" borderId="13" xfId="0" applyNumberFormat="1" applyFont="1" applyFill="1" applyBorder="1" applyAlignment="1">
      <alignment horizontal="right" vertical="center"/>
    </xf>
    <xf numFmtId="3" fontId="28" fillId="6" borderId="5" xfId="0" applyNumberFormat="1" applyFont="1" applyFill="1" applyBorder="1" applyAlignment="1">
      <alignment horizontal="center" vertical="center" wrapText="1"/>
    </xf>
    <xf numFmtId="3" fontId="28" fillId="20" borderId="27" xfId="0" applyNumberFormat="1" applyFont="1" applyFill="1" applyBorder="1" applyAlignment="1">
      <alignment horizontal="center" vertical="center" wrapText="1"/>
    </xf>
    <xf numFmtId="3" fontId="28" fillId="20" borderId="14" xfId="0" applyNumberFormat="1" applyFont="1" applyFill="1" applyBorder="1" applyAlignment="1">
      <alignment horizontal="center" vertical="center" wrapText="1"/>
    </xf>
    <xf numFmtId="3" fontId="42" fillId="5" borderId="8" xfId="0" applyNumberFormat="1" applyFont="1" applyFill="1" applyBorder="1" applyAlignment="1">
      <alignment horizontal="right" vertical="center"/>
    </xf>
    <xf numFmtId="0" fontId="15" fillId="21" borderId="6" xfId="0" applyFont="1" applyFill="1" applyBorder="1" applyAlignment="1">
      <alignment vertical="center"/>
    </xf>
    <xf numFmtId="49" fontId="9" fillId="22" borderId="6" xfId="0" applyNumberFormat="1" applyFont="1" applyFill="1" applyBorder="1" applyAlignment="1">
      <alignment horizontal="right" vertical="center"/>
    </xf>
    <xf numFmtId="49" fontId="9" fillId="22" borderId="6" xfId="0" applyNumberFormat="1" applyFont="1" applyFill="1" applyBorder="1" applyAlignment="1">
      <alignment horizontal="center" vertical="center"/>
    </xf>
    <xf numFmtId="49" fontId="9" fillId="22" borderId="6" xfId="0" applyNumberFormat="1" applyFont="1" applyFill="1" applyBorder="1" applyAlignment="1">
      <alignment horizontal="left" vertical="center" wrapText="1"/>
    </xf>
    <xf numFmtId="0" fontId="14" fillId="21" borderId="6" xfId="0" applyFont="1" applyFill="1" applyBorder="1" applyAlignment="1">
      <alignment vertical="center"/>
    </xf>
    <xf numFmtId="49" fontId="10" fillId="22" borderId="6" xfId="0" applyNumberFormat="1" applyFont="1" applyFill="1" applyBorder="1" applyAlignment="1">
      <alignment horizontal="right" vertical="center"/>
    </xf>
    <xf numFmtId="49" fontId="10" fillId="22" borderId="6" xfId="0" applyNumberFormat="1" applyFont="1" applyFill="1" applyBorder="1" applyAlignment="1">
      <alignment horizontal="left" vertical="center" wrapText="1"/>
    </xf>
    <xf numFmtId="0" fontId="9" fillId="22" borderId="6" xfId="0" applyFont="1" applyFill="1" applyBorder="1" applyAlignment="1">
      <alignment horizontal="right" vertical="center"/>
    </xf>
    <xf numFmtId="0" fontId="9" fillId="22" borderId="6" xfId="0" applyFont="1" applyFill="1" applyBorder="1" applyAlignment="1">
      <alignment horizontal="center" vertical="center"/>
    </xf>
    <xf numFmtId="0" fontId="9" fillId="22" borderId="6" xfId="0" applyFont="1" applyFill="1" applyBorder="1" applyAlignment="1">
      <alignment horizontal="left" vertical="center" wrapText="1"/>
    </xf>
    <xf numFmtId="0" fontId="9" fillId="21" borderId="6" xfId="0" applyFont="1" applyFill="1" applyBorder="1" applyAlignment="1">
      <alignment vertical="center"/>
    </xf>
    <xf numFmtId="0" fontId="9" fillId="21" borderId="6" xfId="0" applyFont="1" applyFill="1" applyBorder="1" applyAlignment="1">
      <alignment horizontal="right" vertical="center"/>
    </xf>
    <xf numFmtId="0" fontId="9" fillId="21" borderId="6" xfId="0" applyFont="1" applyFill="1" applyBorder="1" applyAlignment="1">
      <alignment horizontal="center" vertical="center"/>
    </xf>
    <xf numFmtId="49" fontId="9" fillId="21" borderId="6" xfId="0" applyNumberFormat="1" applyFont="1" applyFill="1" applyBorder="1" applyAlignment="1">
      <alignment horizontal="left" vertical="center" wrapText="1"/>
    </xf>
    <xf numFmtId="49" fontId="9" fillId="22" borderId="13" xfId="0" applyNumberFormat="1" applyFont="1" applyFill="1" applyBorder="1" applyAlignment="1">
      <alignment horizontal="center" vertical="center"/>
    </xf>
    <xf numFmtId="3" fontId="9" fillId="22" borderId="13" xfId="0" applyNumberFormat="1" applyFont="1" applyFill="1" applyBorder="1" applyAlignment="1">
      <alignment horizontal="left" vertical="top"/>
    </xf>
    <xf numFmtId="3" fontId="11" fillId="4" borderId="6" xfId="0" applyNumberFormat="1" applyFont="1" applyFill="1" applyBorder="1" applyAlignment="1">
      <alignment horizontal="right" vertical="center"/>
    </xf>
    <xf numFmtId="49" fontId="9" fillId="21" borderId="6" xfId="0" applyNumberFormat="1" applyFont="1" applyFill="1" applyBorder="1" applyAlignment="1">
      <alignment horizontal="right" vertical="center"/>
    </xf>
    <xf numFmtId="0" fontId="10" fillId="21" borderId="6" xfId="0" applyFont="1" applyFill="1" applyBorder="1" applyAlignment="1">
      <alignment vertical="center"/>
    </xf>
    <xf numFmtId="49" fontId="44" fillId="21" borderId="6" xfId="0" applyNumberFormat="1" applyFont="1" applyFill="1" applyBorder="1" applyAlignment="1">
      <alignment horizontal="right" vertical="center"/>
    </xf>
    <xf numFmtId="0" fontId="44" fillId="21" borderId="6" xfId="0" applyFont="1" applyFill="1" applyBorder="1" applyAlignment="1">
      <alignment vertical="center"/>
    </xf>
    <xf numFmtId="49" fontId="9" fillId="22" borderId="6" xfId="0" applyNumberFormat="1" applyFont="1" applyFill="1" applyBorder="1" applyAlignment="1">
      <alignment horizontal="left" vertical="center"/>
    </xf>
    <xf numFmtId="0" fontId="44" fillId="22" borderId="6" xfId="0" applyFont="1" applyFill="1" applyBorder="1" applyAlignment="1">
      <alignment horizontal="right" vertical="center"/>
    </xf>
    <xf numFmtId="0" fontId="45" fillId="21" borderId="6" xfId="0" applyFont="1" applyFill="1" applyBorder="1" applyAlignment="1">
      <alignment vertical="center"/>
    </xf>
    <xf numFmtId="49" fontId="44" fillId="22" borderId="6" xfId="0" applyNumberFormat="1" applyFont="1" applyFill="1" applyBorder="1" applyAlignment="1">
      <alignment horizontal="left" vertical="center"/>
    </xf>
    <xf numFmtId="49" fontId="44" fillId="22" borderId="6" xfId="0" applyNumberFormat="1" applyFont="1" applyFill="1" applyBorder="1" applyAlignment="1">
      <alignment horizontal="right" vertical="center"/>
    </xf>
    <xf numFmtId="0" fontId="60" fillId="0" borderId="0" xfId="0" applyFont="1"/>
    <xf numFmtId="0" fontId="43" fillId="21" borderId="13" xfId="0" applyFont="1" applyFill="1" applyBorder="1" applyAlignment="1">
      <alignment horizontal="center" vertical="center"/>
    </xf>
    <xf numFmtId="0" fontId="43" fillId="21" borderId="13" xfId="8" applyFont="1" applyFill="1" applyBorder="1" applyAlignment="1">
      <alignment horizontal="center" vertical="center" wrapText="1"/>
    </xf>
    <xf numFmtId="0" fontId="43" fillId="21" borderId="13" xfId="8" applyFont="1" applyFill="1" applyBorder="1" applyAlignment="1">
      <alignment horizontal="left" vertical="center" wrapText="1"/>
    </xf>
    <xf numFmtId="3" fontId="54" fillId="21" borderId="13" xfId="0" applyNumberFormat="1" applyFont="1" applyFill="1" applyBorder="1" applyAlignment="1">
      <alignment vertical="center"/>
    </xf>
    <xf numFmtId="3" fontId="43" fillId="21" borderId="13" xfId="6" applyNumberFormat="1" applyFont="1" applyFill="1" applyBorder="1" applyAlignment="1">
      <alignment horizontal="right" vertical="center"/>
    </xf>
    <xf numFmtId="3" fontId="54" fillId="22" borderId="13" xfId="0" applyNumberFormat="1" applyFont="1" applyFill="1" applyBorder="1" applyAlignment="1">
      <alignment vertical="center"/>
    </xf>
    <xf numFmtId="3" fontId="54" fillId="21" borderId="13" xfId="6" quotePrefix="1" applyNumberFormat="1" applyFont="1" applyFill="1" applyBorder="1" applyAlignment="1">
      <alignment horizontal="right" vertical="center" wrapText="1"/>
    </xf>
    <xf numFmtId="0" fontId="54" fillId="21" borderId="13" xfId="6" quotePrefix="1" applyFont="1" applyFill="1" applyBorder="1" applyAlignment="1">
      <alignment horizontal="center" vertical="center"/>
    </xf>
    <xf numFmtId="0" fontId="54" fillId="21" borderId="13" xfId="6" quotePrefix="1" applyFont="1" applyFill="1" applyBorder="1" applyAlignment="1">
      <alignment horizontal="left" vertical="center"/>
    </xf>
    <xf numFmtId="0" fontId="54" fillId="21" borderId="13" xfId="6" quotePrefix="1" applyFont="1" applyFill="1" applyBorder="1" applyAlignment="1">
      <alignment horizontal="right" vertical="center"/>
    </xf>
    <xf numFmtId="0" fontId="54" fillId="21" borderId="13" xfId="6" quotePrefix="1" applyFont="1" applyFill="1" applyBorder="1" applyAlignment="1">
      <alignment horizontal="left" vertical="center" wrapText="1"/>
    </xf>
    <xf numFmtId="3" fontId="54" fillId="21" borderId="13" xfId="6" applyNumberFormat="1" applyFont="1" applyFill="1" applyBorder="1" applyAlignment="1">
      <alignment horizontal="right" vertical="center"/>
    </xf>
    <xf numFmtId="0" fontId="43" fillId="21" borderId="13" xfId="0" applyFont="1" applyFill="1" applyBorder="1" applyAlignment="1">
      <alignment horizontal="center" vertical="center" wrapText="1"/>
    </xf>
    <xf numFmtId="0" fontId="56" fillId="21" borderId="13" xfId="0" applyFont="1" applyFill="1" applyBorder="1"/>
    <xf numFmtId="3" fontId="43" fillId="21" borderId="13" xfId="0" applyNumberFormat="1" applyFont="1" applyFill="1" applyBorder="1" applyAlignment="1">
      <alignment vertical="center" wrapText="1"/>
    </xf>
    <xf numFmtId="3" fontId="54" fillId="21" borderId="13" xfId="0" applyNumberFormat="1" applyFont="1" applyFill="1" applyBorder="1" applyAlignment="1">
      <alignment vertical="center" wrapText="1"/>
    </xf>
    <xf numFmtId="0" fontId="14" fillId="11" borderId="6" xfId="0" applyFont="1" applyFill="1" applyBorder="1" applyAlignment="1">
      <alignment vertical="center"/>
    </xf>
    <xf numFmtId="49" fontId="10" fillId="13" borderId="6" xfId="0" applyNumberFormat="1" applyFont="1" applyFill="1" applyBorder="1" applyAlignment="1">
      <alignment horizontal="right" vertical="center"/>
    </xf>
    <xf numFmtId="49" fontId="10" fillId="13" borderId="6" xfId="0" applyNumberFormat="1" applyFont="1" applyFill="1" applyBorder="1" applyAlignment="1">
      <alignment horizontal="center" vertical="center"/>
    </xf>
    <xf numFmtId="49" fontId="10" fillId="13" borderId="6" xfId="0" applyNumberFormat="1" applyFont="1" applyFill="1" applyBorder="1" applyAlignment="1">
      <alignment horizontal="left" vertical="center" wrapText="1"/>
    </xf>
    <xf numFmtId="3" fontId="10" fillId="13" borderId="6" xfId="0" applyNumberFormat="1" applyFont="1" applyFill="1" applyBorder="1" applyAlignment="1">
      <alignment horizontal="right" vertical="center"/>
    </xf>
    <xf numFmtId="49" fontId="9" fillId="16" borderId="6" xfId="0" applyNumberFormat="1" applyFont="1" applyFill="1" applyBorder="1" applyAlignment="1">
      <alignment vertical="center" wrapText="1"/>
    </xf>
    <xf numFmtId="0" fontId="18" fillId="6" borderId="13" xfId="0" applyFont="1" applyFill="1" applyBorder="1" applyAlignment="1">
      <alignment horizontal="center" vertical="center"/>
    </xf>
    <xf numFmtId="0" fontId="18" fillId="6" borderId="13" xfId="0" applyFont="1" applyFill="1" applyBorder="1" applyAlignment="1">
      <alignment horizontal="left" vertical="center" wrapText="1"/>
    </xf>
    <xf numFmtId="3" fontId="43" fillId="23" borderId="13" xfId="0" applyNumberFormat="1" applyFont="1" applyFill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center" vertical="center"/>
    </xf>
    <xf numFmtId="3" fontId="8" fillId="4" borderId="13" xfId="0" applyNumberFormat="1" applyFont="1" applyFill="1" applyBorder="1" applyAlignment="1">
      <alignment horizontal="right" vertical="center"/>
    </xf>
    <xf numFmtId="3" fontId="43" fillId="16" borderId="13" xfId="0" applyNumberFormat="1" applyFont="1" applyFill="1" applyBorder="1" applyAlignment="1">
      <alignment horizontal="left" vertical="center" wrapText="1"/>
    </xf>
    <xf numFmtId="3" fontId="18" fillId="8" borderId="13" xfId="0" applyNumberFormat="1" applyFont="1" applyFill="1" applyBorder="1" applyAlignment="1">
      <alignment horizontal="right" vertical="center"/>
    </xf>
    <xf numFmtId="3" fontId="18" fillId="4" borderId="13" xfId="0" applyNumberFormat="1" applyFont="1" applyFill="1" applyBorder="1" applyAlignment="1">
      <alignment horizontal="right" vertical="center"/>
    </xf>
    <xf numFmtId="3" fontId="61" fillId="2" borderId="6" xfId="0" applyNumberFormat="1" applyFont="1" applyFill="1" applyBorder="1" applyAlignment="1">
      <alignment horizontal="center" vertical="center" wrapText="1"/>
    </xf>
    <xf numFmtId="3" fontId="51" fillId="0" borderId="6" xfId="0" applyNumberFormat="1" applyFont="1" applyBorder="1" applyAlignment="1">
      <alignment horizontal="right" vertical="center"/>
    </xf>
    <xf numFmtId="165" fontId="51" fillId="3" borderId="6" xfId="0" applyNumberFormat="1" applyFont="1" applyFill="1" applyBorder="1" applyAlignment="1">
      <alignment horizontal="right" vertical="center"/>
    </xf>
    <xf numFmtId="3" fontId="51" fillId="3" borderId="6" xfId="0" applyNumberFormat="1" applyFont="1" applyFill="1" applyBorder="1" applyAlignment="1">
      <alignment horizontal="right" vertical="center"/>
    </xf>
    <xf numFmtId="3" fontId="51" fillId="6" borderId="6" xfId="0" applyNumberFormat="1" applyFont="1" applyFill="1" applyBorder="1" applyAlignment="1">
      <alignment horizontal="right" vertical="center" wrapText="1"/>
    </xf>
    <xf numFmtId="3" fontId="51" fillId="6" borderId="6" xfId="0" applyNumberFormat="1" applyFont="1" applyFill="1" applyBorder="1" applyAlignment="1">
      <alignment horizontal="right" vertical="center"/>
    </xf>
    <xf numFmtId="3" fontId="0" fillId="0" borderId="6" xfId="0" applyNumberFormat="1" applyBorder="1" applyAlignment="1">
      <alignment horizontal="right"/>
    </xf>
    <xf numFmtId="3" fontId="40" fillId="6" borderId="17" xfId="0" applyNumberFormat="1" applyFont="1" applyFill="1" applyBorder="1" applyAlignment="1">
      <alignment horizontal="center" vertical="center" wrapText="1"/>
    </xf>
    <xf numFmtId="0" fontId="53" fillId="12" borderId="6" xfId="0" applyFont="1" applyFill="1" applyBorder="1" applyAlignment="1">
      <alignment horizontal="center"/>
    </xf>
    <xf numFmtId="0" fontId="62" fillId="0" borderId="6" xfId="0" applyFont="1" applyBorder="1"/>
    <xf numFmtId="0" fontId="62" fillId="0" borderId="6" xfId="0" applyFont="1" applyBorder="1" applyAlignment="1">
      <alignment horizontal="center"/>
    </xf>
    <xf numFmtId="3" fontId="62" fillId="0" borderId="6" xfId="0" applyNumberFormat="1" applyFont="1" applyBorder="1" applyAlignment="1">
      <alignment horizontal="right"/>
    </xf>
    <xf numFmtId="3" fontId="9" fillId="8" borderId="16" xfId="0" applyNumberFormat="1" applyFont="1" applyFill="1" applyBorder="1" applyAlignment="1">
      <alignment horizontal="right" vertical="center"/>
    </xf>
    <xf numFmtId="3" fontId="11" fillId="14" borderId="14" xfId="0" applyNumberFormat="1" applyFont="1" applyFill="1" applyBorder="1" applyAlignment="1">
      <alignment horizontal="right" vertical="center"/>
    </xf>
    <xf numFmtId="3" fontId="9" fillId="14" borderId="30" xfId="0" applyNumberFormat="1" applyFont="1" applyFill="1" applyBorder="1" applyAlignment="1">
      <alignment horizontal="right" vertical="center"/>
    </xf>
    <xf numFmtId="49" fontId="48" fillId="6" borderId="6" xfId="0" applyNumberFormat="1" applyFont="1" applyFill="1" applyBorder="1" applyAlignment="1">
      <alignment horizontal="center" vertical="center"/>
    </xf>
    <xf numFmtId="3" fontId="48" fillId="6" borderId="6" xfId="0" applyNumberFormat="1" applyFont="1" applyFill="1" applyBorder="1" applyAlignment="1">
      <alignment horizontal="left" vertical="top"/>
    </xf>
    <xf numFmtId="3" fontId="48" fillId="8" borderId="6" xfId="0" applyNumberFormat="1" applyFont="1" applyFill="1" applyBorder="1" applyAlignment="1">
      <alignment vertical="center"/>
    </xf>
    <xf numFmtId="0" fontId="63" fillId="12" borderId="6" xfId="0" applyFont="1" applyFill="1" applyBorder="1"/>
    <xf numFmtId="3" fontId="0" fillId="3" borderId="6" xfId="0" applyNumberFormat="1" applyFill="1" applyBorder="1" applyAlignment="1">
      <alignment horizontal="right"/>
    </xf>
    <xf numFmtId="3" fontId="64" fillId="3" borderId="13" xfId="1" applyNumberFormat="1" applyFont="1" applyFill="1" applyBorder="1" applyAlignment="1">
      <alignment horizontal="right" vertical="center"/>
    </xf>
    <xf numFmtId="3" fontId="43" fillId="4" borderId="31" xfId="0" applyNumberFormat="1" applyFont="1" applyFill="1" applyBorder="1" applyAlignment="1">
      <alignment horizontal="right" vertical="center"/>
    </xf>
    <xf numFmtId="0" fontId="43" fillId="6" borderId="16" xfId="0" applyFont="1" applyFill="1" applyBorder="1" applyAlignment="1">
      <alignment horizontal="center" vertical="center"/>
    </xf>
    <xf numFmtId="0" fontId="43" fillId="6" borderId="16" xfId="0" applyFont="1" applyFill="1" applyBorder="1" applyAlignment="1">
      <alignment horizontal="left" vertical="center" wrapText="1"/>
    </xf>
    <xf numFmtId="3" fontId="43" fillId="8" borderId="16" xfId="0" applyNumberFormat="1" applyFont="1" applyFill="1" applyBorder="1" applyAlignment="1">
      <alignment horizontal="right" vertical="center"/>
    </xf>
    <xf numFmtId="0" fontId="54" fillId="6" borderId="6" xfId="0" applyFont="1" applyFill="1" applyBorder="1" applyAlignment="1">
      <alignment horizontal="center" vertical="center"/>
    </xf>
    <xf numFmtId="0" fontId="54" fillId="6" borderId="6" xfId="0" applyFont="1" applyFill="1" applyBorder="1" applyAlignment="1">
      <alignment horizontal="left" vertical="center" wrapText="1"/>
    </xf>
    <xf numFmtId="3" fontId="54" fillId="8" borderId="6" xfId="0" applyNumberFormat="1" applyFont="1" applyFill="1" applyBorder="1" applyAlignment="1">
      <alignment horizontal="right" vertical="center"/>
    </xf>
    <xf numFmtId="3" fontId="43" fillId="24" borderId="13" xfId="0" applyNumberFormat="1" applyFont="1" applyFill="1" applyBorder="1" applyAlignment="1">
      <alignment horizontal="left" vertical="center"/>
    </xf>
    <xf numFmtId="3" fontId="43" fillId="25" borderId="13" xfId="0" applyNumberFormat="1" applyFont="1" applyFill="1" applyBorder="1" applyAlignment="1">
      <alignment horizontal="right" vertical="center"/>
    </xf>
    <xf numFmtId="4" fontId="43" fillId="9" borderId="13" xfId="0" applyNumberFormat="1" applyFont="1" applyFill="1" applyBorder="1" applyAlignment="1">
      <alignment horizontal="right" vertical="center" wrapText="1"/>
    </xf>
    <xf numFmtId="4" fontId="43" fillId="17" borderId="13" xfId="0" applyNumberFormat="1" applyFont="1" applyFill="1" applyBorder="1" applyAlignment="1">
      <alignment horizontal="right" vertical="center" wrapText="1"/>
    </xf>
    <xf numFmtId="4" fontId="43" fillId="12" borderId="13" xfId="0" applyNumberFormat="1" applyFont="1" applyFill="1" applyBorder="1" applyAlignment="1">
      <alignment vertical="center"/>
    </xf>
    <xf numFmtId="4" fontId="43" fillId="0" borderId="13" xfId="0" applyNumberFormat="1" applyFont="1" applyBorder="1" applyAlignment="1">
      <alignment horizontal="right" vertical="center"/>
    </xf>
    <xf numFmtId="4" fontId="54" fillId="0" borderId="13" xfId="0" applyNumberFormat="1" applyFont="1" applyBorder="1" applyAlignment="1">
      <alignment horizontal="right" vertical="center"/>
    </xf>
    <xf numFmtId="4" fontId="18" fillId="0" borderId="13" xfId="0" applyNumberFormat="1" applyFont="1" applyBorder="1" applyAlignment="1">
      <alignment horizontal="right" vertical="center"/>
    </xf>
    <xf numFmtId="4" fontId="43" fillId="6" borderId="13" xfId="0" applyNumberFormat="1" applyFont="1" applyFill="1" applyBorder="1" applyAlignment="1">
      <alignment horizontal="right" vertical="center"/>
    </xf>
    <xf numFmtId="4" fontId="43" fillId="17" borderId="13" xfId="0" applyNumberFormat="1" applyFont="1" applyFill="1" applyBorder="1" applyAlignment="1">
      <alignment horizontal="right" vertical="center"/>
    </xf>
    <xf numFmtId="4" fontId="43" fillId="16" borderId="13" xfId="0" applyNumberFormat="1" applyFont="1" applyFill="1" applyBorder="1" applyAlignment="1">
      <alignment horizontal="right" vertical="center"/>
    </xf>
    <xf numFmtId="4" fontId="54" fillId="6" borderId="13" xfId="0" applyNumberFormat="1" applyFont="1" applyFill="1" applyBorder="1" applyAlignment="1">
      <alignment horizontal="right" vertical="center"/>
    </xf>
    <xf numFmtId="4" fontId="43" fillId="25" borderId="13" xfId="0" applyNumberFormat="1" applyFont="1" applyFill="1" applyBorder="1" applyAlignment="1">
      <alignment horizontal="right" vertical="center"/>
    </xf>
    <xf numFmtId="4" fontId="43" fillId="0" borderId="13" xfId="0" applyNumberFormat="1" applyFont="1" applyBorder="1" applyAlignment="1">
      <alignment vertical="center"/>
    </xf>
    <xf numFmtId="4" fontId="43" fillId="12" borderId="13" xfId="0" applyNumberFormat="1" applyFont="1" applyFill="1" applyBorder="1" applyAlignment="1">
      <alignment horizontal="right" vertical="center"/>
    </xf>
    <xf numFmtId="4" fontId="54" fillId="0" borderId="13" xfId="0" applyNumberFormat="1" applyFont="1" applyBorder="1" applyAlignment="1">
      <alignment vertical="center"/>
    </xf>
    <xf numFmtId="4" fontId="8" fillId="0" borderId="13" xfId="0" applyNumberFormat="1" applyFont="1" applyBorder="1" applyAlignment="1">
      <alignment horizontal="right" vertical="center"/>
    </xf>
    <xf numFmtId="4" fontId="43" fillId="3" borderId="13" xfId="0" applyNumberFormat="1" applyFont="1" applyFill="1" applyBorder="1" applyAlignment="1">
      <alignment vertical="center"/>
    </xf>
    <xf numFmtId="4" fontId="18" fillId="6" borderId="13" xfId="0" applyNumberFormat="1" applyFont="1" applyFill="1" applyBorder="1" applyAlignment="1">
      <alignment horizontal="right" vertical="center"/>
    </xf>
    <xf numFmtId="4" fontId="43" fillId="6" borderId="16" xfId="0" applyNumberFormat="1" applyFont="1" applyFill="1" applyBorder="1" applyAlignment="1">
      <alignment horizontal="right" vertical="center"/>
    </xf>
    <xf numFmtId="4" fontId="54" fillId="6" borderId="6" xfId="0" applyNumberFormat="1" applyFont="1" applyFill="1" applyBorder="1" applyAlignment="1">
      <alignment horizontal="right" vertical="center"/>
    </xf>
    <xf numFmtId="4" fontId="8" fillId="3" borderId="13" xfId="0" applyNumberFormat="1" applyFont="1" applyFill="1" applyBorder="1" applyAlignment="1">
      <alignment horizontal="right" vertical="center"/>
    </xf>
    <xf numFmtId="4" fontId="8" fillId="24" borderId="13" xfId="0" applyNumberFormat="1" applyFont="1" applyFill="1" applyBorder="1" applyAlignment="1">
      <alignment horizontal="right" vertical="center"/>
    </xf>
    <xf numFmtId="4" fontId="9" fillId="2" borderId="13" xfId="0" applyNumberFormat="1" applyFont="1" applyFill="1" applyBorder="1" applyAlignment="1">
      <alignment horizontal="right" vertical="center" wrapText="1"/>
    </xf>
    <xf numFmtId="4" fontId="66" fillId="18" borderId="13" xfId="7" applyNumberFormat="1" applyFont="1" applyFill="1" applyBorder="1" applyAlignment="1">
      <alignment horizontal="right" vertical="center"/>
    </xf>
    <xf numFmtId="4" fontId="38" fillId="0" borderId="13" xfId="7" applyNumberFormat="1" applyFont="1" applyBorder="1" applyAlignment="1">
      <alignment horizontal="right" vertical="center"/>
    </xf>
    <xf numFmtId="4" fontId="65" fillId="3" borderId="13" xfId="1" applyNumberFormat="1" applyFont="1" applyFill="1" applyBorder="1" applyAlignment="1">
      <alignment horizontal="right" vertical="center" wrapText="1"/>
    </xf>
    <xf numFmtId="4" fontId="64" fillId="3" borderId="13" xfId="1" applyNumberFormat="1" applyFont="1" applyFill="1" applyBorder="1" applyAlignment="1">
      <alignment horizontal="right" vertical="center"/>
    </xf>
    <xf numFmtId="4" fontId="47" fillId="9" borderId="6" xfId="0" applyNumberFormat="1" applyFont="1" applyFill="1" applyBorder="1" applyAlignment="1">
      <alignment horizontal="right" vertical="center" wrapText="1"/>
    </xf>
    <xf numFmtId="4" fontId="51" fillId="0" borderId="6" xfId="0" applyNumberFormat="1" applyFont="1" applyBorder="1" applyAlignment="1">
      <alignment horizontal="right" vertical="center"/>
    </xf>
    <xf numFmtId="4" fontId="47" fillId="9" borderId="6" xfId="0" applyNumberFormat="1" applyFont="1" applyFill="1" applyBorder="1" applyAlignment="1">
      <alignment horizontal="right" vertical="center"/>
    </xf>
    <xf numFmtId="4" fontId="51" fillId="6" borderId="6" xfId="0" applyNumberFormat="1" applyFont="1" applyFill="1" applyBorder="1" applyAlignment="1">
      <alignment horizontal="right" vertical="center"/>
    </xf>
    <xf numFmtId="4" fontId="51" fillId="3" borderId="6" xfId="0" applyNumberFormat="1" applyFont="1" applyFill="1" applyBorder="1" applyAlignment="1">
      <alignment horizontal="right" vertical="center"/>
    </xf>
    <xf numFmtId="4" fontId="51" fillId="6" borderId="6" xfId="0" applyNumberFormat="1" applyFont="1" applyFill="1" applyBorder="1" applyAlignment="1">
      <alignment horizontal="right" vertical="center" wrapText="1"/>
    </xf>
    <xf numFmtId="4" fontId="47" fillId="6" borderId="6" xfId="0" applyNumberFormat="1" applyFont="1" applyFill="1" applyBorder="1" applyAlignment="1">
      <alignment horizontal="right" vertical="center" wrapText="1"/>
    </xf>
    <xf numFmtId="4" fontId="53" fillId="12" borderId="6" xfId="0" applyNumberFormat="1" applyFont="1" applyFill="1" applyBorder="1"/>
    <xf numFmtId="4" fontId="0" fillId="0" borderId="6" xfId="0" applyNumberFormat="1" applyBorder="1" applyAlignment="1">
      <alignment horizontal="right"/>
    </xf>
    <xf numFmtId="4" fontId="53" fillId="12" borderId="6" xfId="0" applyNumberFormat="1" applyFont="1" applyFill="1" applyBorder="1" applyAlignment="1">
      <alignment horizontal="right"/>
    </xf>
    <xf numFmtId="4" fontId="62" fillId="0" borderId="6" xfId="0" applyNumberFormat="1" applyFont="1" applyBorder="1" applyAlignment="1">
      <alignment horizontal="right"/>
    </xf>
    <xf numFmtId="4" fontId="9" fillId="13" borderId="6" xfId="0" applyNumberFormat="1" applyFont="1" applyFill="1" applyBorder="1" applyAlignment="1">
      <alignment horizontal="right" vertical="center"/>
    </xf>
    <xf numFmtId="4" fontId="9" fillId="22" borderId="6" xfId="0" applyNumberFormat="1" applyFont="1" applyFill="1" applyBorder="1" applyAlignment="1">
      <alignment horizontal="right" vertical="center"/>
    </xf>
    <xf numFmtId="4" fontId="10" fillId="2" borderId="6" xfId="0" applyNumberFormat="1" applyFont="1" applyFill="1" applyBorder="1" applyAlignment="1">
      <alignment horizontal="right" vertical="center"/>
    </xf>
    <xf numFmtId="4" fontId="10" fillId="6" borderId="6" xfId="0" applyNumberFormat="1" applyFont="1" applyFill="1" applyBorder="1" applyAlignment="1">
      <alignment horizontal="right" vertical="center"/>
    </xf>
    <xf numFmtId="4" fontId="9" fillId="13" borderId="6" xfId="0" applyNumberFormat="1" applyFont="1" applyFill="1" applyBorder="1" applyAlignment="1">
      <alignment horizontal="right" vertical="center" wrapText="1"/>
    </xf>
    <xf numFmtId="4" fontId="9" fillId="22" borderId="6" xfId="0" applyNumberFormat="1" applyFont="1" applyFill="1" applyBorder="1" applyAlignment="1">
      <alignment horizontal="right" vertical="center" wrapText="1"/>
    </xf>
    <xf numFmtId="4" fontId="10" fillId="2" borderId="6" xfId="0" applyNumberFormat="1" applyFont="1" applyFill="1" applyBorder="1" applyAlignment="1">
      <alignment horizontal="right" vertical="center" wrapText="1"/>
    </xf>
    <xf numFmtId="4" fontId="9" fillId="21" borderId="6" xfId="0" applyNumberFormat="1" applyFont="1" applyFill="1" applyBorder="1" applyAlignment="1">
      <alignment horizontal="right" vertical="center"/>
    </xf>
    <xf numFmtId="4" fontId="10" fillId="13" borderId="6" xfId="0" applyNumberFormat="1" applyFont="1" applyFill="1" applyBorder="1" applyAlignment="1">
      <alignment horizontal="right" vertical="center"/>
    </xf>
    <xf numFmtId="4" fontId="9" fillId="9" borderId="13" xfId="0" applyNumberFormat="1" applyFont="1" applyFill="1" applyBorder="1" applyAlignment="1">
      <alignment vertical="center"/>
    </xf>
    <xf numFmtId="4" fontId="9" fillId="13" borderId="13" xfId="0" applyNumberFormat="1" applyFont="1" applyFill="1" applyBorder="1" applyAlignment="1">
      <alignment vertical="center"/>
    </xf>
    <xf numFmtId="4" fontId="9" fillId="22" borderId="13" xfId="0" applyNumberFormat="1" applyFont="1" applyFill="1" applyBorder="1" applyAlignment="1">
      <alignment vertical="center"/>
    </xf>
    <xf numFmtId="4" fontId="48" fillId="6" borderId="16" xfId="0" applyNumberFormat="1" applyFont="1" applyFill="1" applyBorder="1" applyAlignment="1">
      <alignment vertical="center"/>
    </xf>
    <xf numFmtId="4" fontId="48" fillId="6" borderId="6" xfId="0" applyNumberFormat="1" applyFont="1" applyFill="1" applyBorder="1" applyAlignment="1">
      <alignment vertical="center"/>
    </xf>
    <xf numFmtId="4" fontId="11" fillId="14" borderId="14" xfId="0" applyNumberFormat="1" applyFont="1" applyFill="1" applyBorder="1" applyAlignment="1">
      <alignment horizontal="right" vertical="center"/>
    </xf>
    <xf numFmtId="4" fontId="9" fillId="9" borderId="14" xfId="0" applyNumberFormat="1" applyFont="1" applyFill="1" applyBorder="1" applyAlignment="1">
      <alignment horizontal="right" vertical="center" wrapText="1"/>
    </xf>
    <xf numFmtId="4" fontId="9" fillId="16" borderId="6" xfId="0" applyNumberFormat="1" applyFont="1" applyFill="1" applyBorder="1" applyAlignment="1">
      <alignment horizontal="right" vertical="center"/>
    </xf>
    <xf numFmtId="4" fontId="10" fillId="0" borderId="6" xfId="0" applyNumberFormat="1" applyFont="1" applyBorder="1" applyAlignment="1">
      <alignment horizontal="right" vertical="center"/>
    </xf>
    <xf numFmtId="4" fontId="44" fillId="21" borderId="6" xfId="0" applyNumberFormat="1" applyFont="1" applyFill="1" applyBorder="1" applyAlignment="1">
      <alignment horizontal="right" vertical="center"/>
    </xf>
    <xf numFmtId="4" fontId="9" fillId="22" borderId="6" xfId="0" applyNumberFormat="1" applyFont="1" applyFill="1" applyBorder="1" applyAlignment="1">
      <alignment vertical="center"/>
    </xf>
    <xf numFmtId="4" fontId="10" fillId="2" borderId="6" xfId="0" applyNumberFormat="1" applyFont="1" applyFill="1" applyBorder="1" applyAlignment="1">
      <alignment vertical="center"/>
    </xf>
    <xf numFmtId="4" fontId="9" fillId="9" borderId="6" xfId="0" applyNumberFormat="1" applyFont="1" applyFill="1" applyBorder="1" applyAlignment="1">
      <alignment horizontal="right" vertical="center"/>
    </xf>
    <xf numFmtId="4" fontId="44" fillId="22" borderId="6" xfId="0" applyNumberFormat="1" applyFont="1" applyFill="1" applyBorder="1" applyAlignment="1">
      <alignment horizontal="right" vertical="center"/>
    </xf>
    <xf numFmtId="4" fontId="9" fillId="14" borderId="6" xfId="0" applyNumberFormat="1" applyFont="1" applyFill="1" applyBorder="1" applyAlignment="1">
      <alignment vertical="center"/>
    </xf>
    <xf numFmtId="4" fontId="40" fillId="19" borderId="1" xfId="0" applyNumberFormat="1" applyFont="1" applyFill="1" applyBorder="1" applyAlignment="1">
      <alignment vertical="center" wrapText="1"/>
    </xf>
    <xf numFmtId="4" fontId="18" fillId="2" borderId="1" xfId="0" applyNumberFormat="1" applyFont="1" applyFill="1" applyBorder="1" applyAlignment="1">
      <alignment vertical="center" wrapText="1"/>
    </xf>
    <xf numFmtId="4" fontId="18" fillId="2" borderId="1" xfId="0" applyNumberFormat="1" applyFont="1" applyFill="1" applyBorder="1" applyAlignment="1">
      <alignment vertical="center"/>
    </xf>
    <xf numFmtId="4" fontId="40" fillId="7" borderId="1" xfId="0" applyNumberFormat="1" applyFont="1" applyFill="1" applyBorder="1" applyAlignment="1">
      <alignment horizontal="right" vertical="center"/>
    </xf>
    <xf numFmtId="4" fontId="42" fillId="7" borderId="8" xfId="0" applyNumberFormat="1" applyFont="1" applyFill="1" applyBorder="1" applyAlignment="1">
      <alignment horizontal="right" vertical="center"/>
    </xf>
    <xf numFmtId="4" fontId="40" fillId="19" borderId="21" xfId="0" applyNumberFormat="1" applyFont="1" applyFill="1" applyBorder="1" applyAlignment="1">
      <alignment vertical="center" wrapText="1"/>
    </xf>
    <xf numFmtId="4" fontId="18" fillId="2" borderId="21" xfId="0" applyNumberFormat="1" applyFont="1" applyFill="1" applyBorder="1" applyAlignment="1">
      <alignment vertical="center" wrapText="1"/>
    </xf>
    <xf numFmtId="4" fontId="18" fillId="2" borderId="21" xfId="0" applyNumberFormat="1" applyFont="1" applyFill="1" applyBorder="1" applyAlignment="1">
      <alignment vertical="center"/>
    </xf>
    <xf numFmtId="4" fontId="40" fillId="7" borderId="21" xfId="0" applyNumberFormat="1" applyFont="1" applyFill="1" applyBorder="1" applyAlignment="1">
      <alignment horizontal="right" vertical="center"/>
    </xf>
    <xf numFmtId="4" fontId="42" fillId="7" borderId="25" xfId="0" applyNumberFormat="1" applyFont="1" applyFill="1" applyBorder="1" applyAlignment="1">
      <alignment horizontal="right" vertical="center"/>
    </xf>
    <xf numFmtId="4" fontId="40" fillId="2" borderId="1" xfId="0" applyNumberFormat="1" applyFont="1" applyFill="1" applyBorder="1" applyAlignment="1">
      <alignment horizontal="right" vertical="center" wrapText="1"/>
    </xf>
    <xf numFmtId="4" fontId="42" fillId="5" borderId="8" xfId="0" applyNumberFormat="1" applyFont="1" applyFill="1" applyBorder="1" applyAlignment="1">
      <alignment horizontal="right" vertical="center"/>
    </xf>
    <xf numFmtId="4" fontId="40" fillId="2" borderId="21" xfId="0" applyNumberFormat="1" applyFont="1" applyFill="1" applyBorder="1" applyAlignment="1">
      <alignment horizontal="right" vertical="center" wrapText="1"/>
    </xf>
    <xf numFmtId="4" fontId="43" fillId="3" borderId="13" xfId="0" applyNumberFormat="1" applyFont="1" applyFill="1" applyBorder="1" applyAlignment="1">
      <alignment horizontal="right" vertical="center"/>
    </xf>
    <xf numFmtId="4" fontId="43" fillId="24" borderId="13" xfId="0" applyNumberFormat="1" applyFont="1" applyFill="1" applyBorder="1" applyAlignment="1">
      <alignment horizontal="right" vertical="center"/>
    </xf>
    <xf numFmtId="3" fontId="48" fillId="26" borderId="16" xfId="0" applyNumberFormat="1" applyFont="1" applyFill="1" applyBorder="1" applyAlignment="1">
      <alignment vertical="center"/>
    </xf>
    <xf numFmtId="4" fontId="26" fillId="20" borderId="13" xfId="0" applyNumberFormat="1" applyFont="1" applyFill="1" applyBorder="1" applyAlignment="1">
      <alignment horizontal="right" vertical="center"/>
    </xf>
    <xf numFmtId="4" fontId="25" fillId="7" borderId="8" xfId="0" applyNumberFormat="1" applyFont="1" applyFill="1" applyBorder="1" applyAlignment="1">
      <alignment horizontal="right" vertical="center"/>
    </xf>
    <xf numFmtId="4" fontId="14" fillId="0" borderId="6" xfId="0" applyNumberFormat="1" applyFont="1" applyBorder="1" applyAlignment="1">
      <alignment vertical="center"/>
    </xf>
    <xf numFmtId="4" fontId="26" fillId="20" borderId="26" xfId="0" applyNumberFormat="1" applyFont="1" applyFill="1" applyBorder="1" applyAlignment="1">
      <alignment horizontal="right" vertical="center"/>
    </xf>
    <xf numFmtId="4" fontId="25" fillId="5" borderId="25" xfId="0" applyNumberFormat="1" applyFont="1" applyFill="1" applyBorder="1" applyAlignment="1">
      <alignment horizontal="right" vertical="center"/>
    </xf>
    <xf numFmtId="0" fontId="40" fillId="3" borderId="0" xfId="1" applyFont="1" applyFill="1" applyAlignment="1">
      <alignment horizontal="center" vertical="center" wrapText="1"/>
    </xf>
    <xf numFmtId="0" fontId="8" fillId="3" borderId="0" xfId="1" applyFont="1" applyFill="1" applyAlignment="1">
      <alignment horizontal="center" vertical="center" wrapText="1"/>
    </xf>
    <xf numFmtId="0" fontId="61" fillId="2" borderId="1" xfId="0" applyFont="1" applyFill="1" applyBorder="1" applyAlignment="1">
      <alignment horizontal="center" vertical="center" wrapText="1"/>
    </xf>
    <xf numFmtId="3" fontId="67" fillId="6" borderId="13" xfId="0" applyNumberFormat="1" applyFont="1" applyFill="1" applyBorder="1" applyAlignment="1">
      <alignment horizontal="center" vertical="center" wrapText="1"/>
    </xf>
    <xf numFmtId="3" fontId="43" fillId="3" borderId="0" xfId="0" applyNumberFormat="1" applyFont="1" applyFill="1" applyAlignment="1">
      <alignment horizontal="center" vertical="center"/>
    </xf>
    <xf numFmtId="3" fontId="68" fillId="0" borderId="0" xfId="0" applyNumberFormat="1" applyFont="1" applyAlignment="1">
      <alignment vertical="center"/>
    </xf>
    <xf numFmtId="0" fontId="69" fillId="0" borderId="0" xfId="0" applyFont="1"/>
    <xf numFmtId="0" fontId="68" fillId="0" borderId="0" xfId="0" applyFont="1"/>
    <xf numFmtId="0" fontId="70" fillId="27" borderId="6" xfId="0" applyFont="1" applyFill="1" applyBorder="1" applyAlignment="1">
      <alignment horizontal="center" vertical="center" wrapText="1"/>
    </xf>
    <xf numFmtId="0" fontId="71" fillId="3" borderId="6" xfId="0" applyFont="1" applyFill="1" applyBorder="1" applyAlignment="1">
      <alignment horizontal="left" vertical="center" wrapText="1"/>
    </xf>
    <xf numFmtId="3" fontId="7" fillId="3" borderId="6" xfId="0" applyNumberFormat="1" applyFont="1" applyFill="1" applyBorder="1" applyAlignment="1">
      <alignment horizontal="right"/>
    </xf>
    <xf numFmtId="0" fontId="72" fillId="3" borderId="6" xfId="0" quotePrefix="1" applyFont="1" applyFill="1" applyBorder="1" applyAlignment="1">
      <alignment horizontal="left" vertical="center" wrapText="1" indent="1"/>
    </xf>
    <xf numFmtId="0" fontId="72" fillId="3" borderId="6" xfId="0" applyFont="1" applyFill="1" applyBorder="1" applyAlignment="1">
      <alignment horizontal="left" vertical="center" indent="1"/>
    </xf>
    <xf numFmtId="0" fontId="72" fillId="3" borderId="6" xfId="0" applyFont="1" applyFill="1" applyBorder="1" applyAlignment="1">
      <alignment horizontal="left" vertical="center" wrapText="1" indent="1"/>
    </xf>
    <xf numFmtId="0" fontId="73" fillId="3" borderId="6" xfId="0" applyFont="1" applyFill="1" applyBorder="1" applyAlignment="1">
      <alignment horizontal="left" vertical="center" wrapText="1"/>
    </xf>
    <xf numFmtId="4" fontId="8" fillId="6" borderId="13" xfId="0" applyNumberFormat="1" applyFont="1" applyFill="1" applyBorder="1" applyAlignment="1">
      <alignment horizontal="center" vertical="center" wrapText="1"/>
    </xf>
    <xf numFmtId="3" fontId="43" fillId="3" borderId="13" xfId="0" applyNumberFormat="1" applyFont="1" applyFill="1" applyBorder="1" applyAlignment="1">
      <alignment vertical="center"/>
    </xf>
    <xf numFmtId="3" fontId="43" fillId="3" borderId="13" xfId="0" applyNumberFormat="1" applyFont="1" applyFill="1" applyBorder="1" applyAlignment="1">
      <alignment horizontal="right" vertical="center"/>
    </xf>
    <xf numFmtId="3" fontId="43" fillId="3" borderId="13" xfId="0" applyNumberFormat="1" applyFont="1" applyFill="1" applyBorder="1" applyAlignment="1">
      <alignment horizontal="left" vertical="center"/>
    </xf>
    <xf numFmtId="0" fontId="8" fillId="6" borderId="13" xfId="0" applyFont="1" applyFill="1" applyBorder="1" applyAlignment="1">
      <alignment horizontal="left" vertical="center" wrapText="1"/>
    </xf>
    <xf numFmtId="4" fontId="8" fillId="6" borderId="13" xfId="0" applyNumberFormat="1" applyFont="1" applyFill="1" applyBorder="1" applyAlignment="1">
      <alignment horizontal="right" vertical="center" wrapText="1"/>
    </xf>
    <xf numFmtId="3" fontId="54" fillId="6" borderId="13" xfId="0" applyNumberFormat="1" applyFont="1" applyFill="1" applyBorder="1" applyAlignment="1">
      <alignment horizontal="left" vertical="center"/>
    </xf>
    <xf numFmtId="3" fontId="54" fillId="3" borderId="13" xfId="0" applyNumberFormat="1" applyFont="1" applyFill="1" applyBorder="1" applyAlignment="1">
      <alignment horizontal="left" vertical="center"/>
    </xf>
    <xf numFmtId="3" fontId="54" fillId="6" borderId="13" xfId="0" applyNumberFormat="1" applyFont="1" applyFill="1" applyBorder="1" applyAlignment="1">
      <alignment horizontal="left" vertical="center" wrapText="1"/>
    </xf>
    <xf numFmtId="3" fontId="74" fillId="16" borderId="13" xfId="0" applyNumberFormat="1" applyFont="1" applyFill="1" applyBorder="1" applyAlignment="1">
      <alignment vertical="center"/>
    </xf>
    <xf numFmtId="0" fontId="75" fillId="2" borderId="21" xfId="0" applyFont="1" applyFill="1" applyBorder="1" applyAlignment="1">
      <alignment horizontal="center" vertical="center" wrapText="1"/>
    </xf>
    <xf numFmtId="3" fontId="9" fillId="13" borderId="13" xfId="0" applyNumberFormat="1" applyFont="1" applyFill="1" applyBorder="1" applyAlignment="1">
      <alignment vertical="center"/>
    </xf>
    <xf numFmtId="3" fontId="9" fillId="22" borderId="13" xfId="0" applyNumberFormat="1" applyFont="1" applyFill="1" applyBorder="1" applyAlignment="1">
      <alignment vertical="center"/>
    </xf>
    <xf numFmtId="3" fontId="12" fillId="0" borderId="0" xfId="0" applyNumberFormat="1" applyFont="1" applyAlignment="1">
      <alignment horizontal="right"/>
    </xf>
    <xf numFmtId="0" fontId="54" fillId="6" borderId="0" xfId="0" applyFont="1" applyFill="1" applyAlignment="1">
      <alignment horizontal="center" vertical="center"/>
    </xf>
    <xf numFmtId="0" fontId="54" fillId="6" borderId="0" xfId="0" applyFont="1" applyFill="1" applyAlignment="1">
      <alignment horizontal="left" vertical="center" wrapText="1"/>
    </xf>
    <xf numFmtId="4" fontId="54" fillId="6" borderId="0" xfId="0" applyNumberFormat="1" applyFont="1" applyFill="1" applyAlignment="1">
      <alignment horizontal="right" vertical="center"/>
    </xf>
    <xf numFmtId="4" fontId="48" fillId="28" borderId="16" xfId="0" applyNumberFormat="1" applyFont="1" applyFill="1" applyBorder="1" applyAlignment="1">
      <alignment vertical="center"/>
    </xf>
    <xf numFmtId="3" fontId="54" fillId="6" borderId="0" xfId="0" applyNumberFormat="1" applyFont="1" applyFill="1" applyAlignment="1">
      <alignment horizontal="right" vertical="center"/>
    </xf>
    <xf numFmtId="3" fontId="43" fillId="3" borderId="0" xfId="0" applyNumberFormat="1" applyFont="1" applyFill="1" applyAlignment="1">
      <alignment horizontal="right" vertical="center"/>
    </xf>
    <xf numFmtId="0" fontId="40" fillId="3" borderId="0" xfId="1" applyFont="1" applyFill="1" applyAlignment="1">
      <alignment horizontal="center" vertical="center"/>
    </xf>
    <xf numFmtId="0" fontId="40" fillId="3" borderId="0" xfId="1" applyFont="1" applyFill="1" applyAlignment="1">
      <alignment horizontal="right" vertical="center" wrapText="1"/>
    </xf>
    <xf numFmtId="0" fontId="40" fillId="3" borderId="0" xfId="1" applyFont="1" applyFill="1" applyAlignment="1">
      <alignment horizontal="center" vertical="top"/>
    </xf>
    <xf numFmtId="0" fontId="40" fillId="3" borderId="0" xfId="1" applyFont="1" applyFill="1" applyAlignment="1">
      <alignment vertical="center"/>
    </xf>
    <xf numFmtId="49" fontId="10" fillId="2" borderId="24" xfId="0" applyNumberFormat="1" applyFont="1" applyFill="1" applyBorder="1" applyAlignment="1">
      <alignment horizontal="right" vertical="center"/>
    </xf>
    <xf numFmtId="49" fontId="10" fillId="2" borderId="24" xfId="0" applyNumberFormat="1" applyFont="1" applyFill="1" applyBorder="1" applyAlignment="1">
      <alignment horizontal="center" vertical="center"/>
    </xf>
    <xf numFmtId="49" fontId="10" fillId="2" borderId="24" xfId="0" applyNumberFormat="1" applyFont="1" applyFill="1" applyBorder="1" applyAlignment="1">
      <alignment horizontal="left" vertical="center" wrapText="1"/>
    </xf>
    <xf numFmtId="4" fontId="10" fillId="2" borderId="0" xfId="0" applyNumberFormat="1" applyFont="1" applyFill="1" applyAlignment="1">
      <alignment horizontal="right" vertical="center"/>
    </xf>
    <xf numFmtId="3" fontId="10" fillId="6" borderId="0" xfId="0" applyNumberFormat="1" applyFont="1" applyFill="1" applyAlignment="1">
      <alignment horizontal="right" vertical="center"/>
    </xf>
    <xf numFmtId="3" fontId="9" fillId="3" borderId="0" xfId="0" applyNumberFormat="1" applyFont="1" applyFill="1" applyAlignment="1">
      <alignment vertical="center"/>
    </xf>
    <xf numFmtId="0" fontId="41" fillId="2" borderId="1" xfId="0" applyFont="1" applyFill="1" applyBorder="1" applyAlignment="1">
      <alignment vertical="center"/>
    </xf>
    <xf numFmtId="0" fontId="40" fillId="2" borderId="0" xfId="0" applyFont="1" applyFill="1" applyAlignment="1">
      <alignment horizontal="left" vertical="center" wrapText="1"/>
    </xf>
    <xf numFmtId="0" fontId="40" fillId="7" borderId="1" xfId="0" applyFont="1" applyFill="1" applyBorder="1" applyAlignment="1">
      <alignment vertical="center"/>
    </xf>
    <xf numFmtId="0" fontId="41" fillId="2" borderId="1" xfId="0" applyFont="1" applyFill="1" applyBorder="1" applyAlignment="1">
      <alignment vertical="center" wrapText="1"/>
    </xf>
    <xf numFmtId="0" fontId="42" fillId="7" borderId="8" xfId="0" applyFont="1" applyFill="1" applyBorder="1" applyAlignment="1">
      <alignment vertical="center" wrapText="1"/>
    </xf>
    <xf numFmtId="0" fontId="42" fillId="7" borderId="12" xfId="0" applyFont="1" applyFill="1" applyBorder="1" applyAlignment="1">
      <alignment vertical="center" wrapText="1"/>
    </xf>
    <xf numFmtId="0" fontId="40" fillId="2" borderId="22" xfId="0" applyFont="1" applyFill="1" applyBorder="1" applyAlignment="1">
      <alignment horizontal="center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40" fillId="3" borderId="0" xfId="1" applyFont="1" applyFill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40" fillId="19" borderId="1" xfId="0" applyFont="1" applyFill="1" applyBorder="1" applyAlignment="1">
      <alignment vertical="center" wrapText="1"/>
    </xf>
    <xf numFmtId="0" fontId="59" fillId="2" borderId="21" xfId="0" applyFont="1" applyFill="1" applyBorder="1" applyAlignment="1">
      <alignment horizontal="center" vertical="center" wrapText="1"/>
    </xf>
    <xf numFmtId="0" fontId="59" fillId="2" borderId="2" xfId="0" applyFont="1" applyFill="1" applyBorder="1" applyAlignment="1">
      <alignment horizontal="center" vertical="center" wrapText="1"/>
    </xf>
    <xf numFmtId="0" fontId="59" fillId="2" borderId="3" xfId="0" applyFont="1" applyFill="1" applyBorder="1" applyAlignment="1">
      <alignment horizontal="center" vertical="center" wrapText="1"/>
    </xf>
    <xf numFmtId="0" fontId="40" fillId="20" borderId="13" xfId="0" applyFont="1" applyFill="1" applyBorder="1" applyAlignment="1">
      <alignment vertical="center" wrapText="1"/>
    </xf>
    <xf numFmtId="0" fontId="40" fillId="2" borderId="10" xfId="0" applyFont="1" applyFill="1" applyBorder="1" applyAlignment="1">
      <alignment horizontal="center" vertical="center" wrapText="1"/>
    </xf>
    <xf numFmtId="0" fontId="40" fillId="2" borderId="9" xfId="0" applyFont="1" applyFill="1" applyBorder="1" applyAlignment="1">
      <alignment horizontal="center" vertical="center" wrapText="1"/>
    </xf>
    <xf numFmtId="0" fontId="41" fillId="2" borderId="11" xfId="0" applyFont="1" applyFill="1" applyBorder="1" applyAlignment="1">
      <alignment vertical="center" wrapText="1"/>
    </xf>
    <xf numFmtId="0" fontId="40" fillId="4" borderId="4" xfId="1" applyFont="1" applyFill="1" applyBorder="1" applyAlignment="1">
      <alignment horizontal="left" vertical="center" wrapText="1"/>
    </xf>
    <xf numFmtId="0" fontId="40" fillId="4" borderId="5" xfId="1" applyFont="1" applyFill="1" applyBorder="1" applyAlignment="1">
      <alignment horizontal="left" vertical="center" wrapText="1"/>
    </xf>
    <xf numFmtId="0" fontId="40" fillId="4" borderId="7" xfId="1" applyFont="1" applyFill="1" applyBorder="1" applyAlignment="1">
      <alignment horizontal="left" vertical="center" wrapText="1"/>
    </xf>
    <xf numFmtId="3" fontId="9" fillId="14" borderId="6" xfId="0" applyNumberFormat="1" applyFont="1" applyFill="1" applyBorder="1" applyAlignment="1">
      <alignment horizontal="center" vertical="center"/>
    </xf>
    <xf numFmtId="0" fontId="28" fillId="6" borderId="6" xfId="0" applyFont="1" applyFill="1" applyBorder="1" applyAlignment="1">
      <alignment horizontal="center" vertical="center" wrapText="1"/>
    </xf>
    <xf numFmtId="3" fontId="8" fillId="6" borderId="15" xfId="0" applyNumberFormat="1" applyFont="1" applyFill="1" applyBorder="1" applyAlignment="1">
      <alignment horizontal="center" vertical="center" wrapText="1"/>
    </xf>
    <xf numFmtId="3" fontId="8" fillId="6" borderId="0" xfId="0" applyNumberFormat="1" applyFont="1" applyFill="1" applyAlignment="1">
      <alignment horizontal="center" vertical="center" wrapText="1"/>
    </xf>
    <xf numFmtId="3" fontId="47" fillId="9" borderId="4" xfId="0" applyNumberFormat="1" applyFont="1" applyFill="1" applyBorder="1" applyAlignment="1">
      <alignment horizontal="center" vertical="center"/>
    </xf>
    <xf numFmtId="3" fontId="47" fillId="9" borderId="5" xfId="0" applyNumberFormat="1" applyFont="1" applyFill="1" applyBorder="1" applyAlignment="1">
      <alignment horizontal="center" vertical="center"/>
    </xf>
    <xf numFmtId="3" fontId="47" fillId="9" borderId="7" xfId="0" applyNumberFormat="1" applyFont="1" applyFill="1" applyBorder="1" applyAlignment="1">
      <alignment horizontal="center" vertical="center"/>
    </xf>
    <xf numFmtId="3" fontId="9" fillId="9" borderId="18" xfId="0" applyNumberFormat="1" applyFont="1" applyFill="1" applyBorder="1" applyAlignment="1">
      <alignment horizontal="center" vertical="center"/>
    </xf>
    <xf numFmtId="3" fontId="9" fillId="9" borderId="19" xfId="0" applyNumberFormat="1" applyFont="1" applyFill="1" applyBorder="1" applyAlignment="1">
      <alignment horizontal="center" vertical="center"/>
    </xf>
    <xf numFmtId="3" fontId="9" fillId="9" borderId="20" xfId="0" applyNumberFormat="1" applyFont="1" applyFill="1" applyBorder="1" applyAlignment="1">
      <alignment horizontal="center" vertical="center"/>
    </xf>
    <xf numFmtId="49" fontId="9" fillId="9" borderId="4" xfId="0" applyNumberFormat="1" applyFont="1" applyFill="1" applyBorder="1" applyAlignment="1">
      <alignment horizontal="center" vertical="center"/>
    </xf>
    <xf numFmtId="49" fontId="9" fillId="9" borderId="5" xfId="0" applyNumberFormat="1" applyFont="1" applyFill="1" applyBorder="1" applyAlignment="1">
      <alignment horizontal="center" vertical="center"/>
    </xf>
    <xf numFmtId="49" fontId="9" fillId="9" borderId="7" xfId="0" applyNumberFormat="1" applyFont="1" applyFill="1" applyBorder="1" applyAlignment="1">
      <alignment horizontal="center" vertical="center"/>
    </xf>
    <xf numFmtId="3" fontId="11" fillId="14" borderId="28" xfId="0" applyNumberFormat="1" applyFont="1" applyFill="1" applyBorder="1" applyAlignment="1">
      <alignment horizontal="center" vertical="center"/>
    </xf>
    <xf numFmtId="3" fontId="11" fillId="14" borderId="17" xfId="0" applyNumberFormat="1" applyFont="1" applyFill="1" applyBorder="1" applyAlignment="1">
      <alignment horizontal="center" vertical="center"/>
    </xf>
    <xf numFmtId="3" fontId="11" fillId="14" borderId="29" xfId="0" applyNumberFormat="1" applyFont="1" applyFill="1" applyBorder="1" applyAlignment="1">
      <alignment horizontal="center" vertical="center"/>
    </xf>
    <xf numFmtId="0" fontId="42" fillId="8" borderId="4" xfId="0" applyFont="1" applyFill="1" applyBorder="1" applyAlignment="1">
      <alignment horizontal="center" vertical="center" wrapText="1"/>
    </xf>
    <xf numFmtId="0" fontId="42" fillId="8" borderId="5" xfId="0" applyFont="1" applyFill="1" applyBorder="1" applyAlignment="1">
      <alignment horizontal="center" vertical="center" wrapText="1"/>
    </xf>
    <xf numFmtId="0" fontId="42" fillId="8" borderId="7" xfId="0" applyFont="1" applyFill="1" applyBorder="1" applyAlignment="1">
      <alignment horizontal="center" vertical="center" wrapText="1"/>
    </xf>
    <xf numFmtId="3" fontId="49" fillId="8" borderId="4" xfId="0" applyNumberFormat="1" applyFont="1" applyFill="1" applyBorder="1" applyAlignment="1">
      <alignment horizontal="center" vertical="center" wrapText="1"/>
    </xf>
    <xf numFmtId="3" fontId="49" fillId="8" borderId="5" xfId="0" applyNumberFormat="1" applyFont="1" applyFill="1" applyBorder="1" applyAlignment="1">
      <alignment horizontal="center" vertical="center" wrapText="1"/>
    </xf>
    <xf numFmtId="3" fontId="49" fillId="8" borderId="7" xfId="0" applyNumberFormat="1" applyFont="1" applyFill="1" applyBorder="1" applyAlignment="1">
      <alignment horizontal="center" vertical="center" wrapText="1"/>
    </xf>
    <xf numFmtId="3" fontId="40" fillId="6" borderId="0" xfId="0" applyNumberFormat="1" applyFont="1" applyFill="1" applyAlignment="1">
      <alignment horizontal="center" vertical="center" wrapText="1"/>
    </xf>
    <xf numFmtId="0" fontId="49" fillId="6" borderId="4" xfId="0" applyFont="1" applyFill="1" applyBorder="1" applyAlignment="1">
      <alignment horizontal="center" vertical="center" wrapText="1"/>
    </xf>
    <xf numFmtId="0" fontId="49" fillId="6" borderId="5" xfId="0" applyFont="1" applyFill="1" applyBorder="1" applyAlignment="1">
      <alignment horizontal="center" vertical="center" wrapText="1"/>
    </xf>
    <xf numFmtId="0" fontId="49" fillId="6" borderId="7" xfId="0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6" fillId="3" borderId="0" xfId="1" applyFont="1" applyFill="1" applyAlignment="1">
      <alignment vertical="center" wrapText="1"/>
    </xf>
    <xf numFmtId="0" fontId="8" fillId="3" borderId="0" xfId="6" applyFont="1" applyFill="1" applyAlignment="1">
      <alignment horizontal="center" vertical="center" wrapText="1"/>
    </xf>
    <xf numFmtId="0" fontId="18" fillId="3" borderId="0" xfId="6" applyFont="1" applyFill="1" applyAlignment="1">
      <alignment vertical="center" wrapText="1"/>
    </xf>
    <xf numFmtId="0" fontId="18" fillId="3" borderId="0" xfId="6" applyFont="1" applyFill="1" applyAlignment="1">
      <alignment wrapText="1"/>
    </xf>
    <xf numFmtId="0" fontId="55" fillId="3" borderId="13" xfId="6" applyFont="1" applyFill="1" applyBorder="1" applyAlignment="1">
      <alignment horizontal="center" vertical="center" wrapText="1"/>
    </xf>
    <xf numFmtId="0" fontId="27" fillId="6" borderId="13" xfId="0" applyFont="1" applyFill="1" applyBorder="1" applyAlignment="1">
      <alignment horizontal="center" vertical="center" wrapText="1"/>
    </xf>
  </cellXfs>
  <cellStyles count="10">
    <cellStyle name="Normal_Sheet1" xfId="2" xr:uid="{00000000-0005-0000-0000-000000000000}"/>
    <cellStyle name="Normalno" xfId="0" builtinId="0" customBuiltin="1"/>
    <cellStyle name="Normalno 2" xfId="1" xr:uid="{00000000-0005-0000-0000-000002000000}"/>
    <cellStyle name="Normalno 2 2" xfId="5" xr:uid="{00000000-0005-0000-0000-000003000000}"/>
    <cellStyle name="Normalno 3" xfId="4" xr:uid="{00000000-0005-0000-0000-000004000000}"/>
    <cellStyle name="Normalno 3 2" xfId="3" xr:uid="{00000000-0005-0000-0000-000005000000}"/>
    <cellStyle name="Normalno 3 3" xfId="6" xr:uid="{00000000-0005-0000-0000-000006000000}"/>
    <cellStyle name="Normalno 4" xfId="7" xr:uid="{00000000-0005-0000-0000-000007000000}"/>
    <cellStyle name="Obično_List10" xfId="9" xr:uid="{00000000-0005-0000-0000-000008000000}"/>
    <cellStyle name="Obično_List9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3"/>
  <sheetViews>
    <sheetView tabSelected="1" topLeftCell="A22" workbookViewId="0">
      <selection activeCell="C43" sqref="C43"/>
    </sheetView>
  </sheetViews>
  <sheetFormatPr defaultColWidth="8.85546875" defaultRowHeight="15.75" x14ac:dyDescent="0.25"/>
  <cols>
    <col min="1" max="4" width="8.85546875" style="15" customWidth="1"/>
    <col min="5" max="5" width="22.85546875" style="15" customWidth="1"/>
    <col min="6" max="7" width="16.5703125" style="15" hidden="1" customWidth="1"/>
    <col min="8" max="10" width="15.28515625" style="15" customWidth="1"/>
    <col min="11" max="11" width="8.85546875" style="15" customWidth="1"/>
    <col min="12" max="12" width="9.85546875" style="15" customWidth="1"/>
    <col min="13" max="13" width="11.7109375" style="15" bestFit="1" customWidth="1"/>
    <col min="14" max="16" width="12.7109375" style="15" bestFit="1" customWidth="1"/>
    <col min="17" max="17" width="8.85546875" style="15" customWidth="1"/>
    <col min="18" max="16384" width="8.85546875" style="15"/>
  </cols>
  <sheetData>
    <row r="1" spans="1:12" ht="40.5" customHeight="1" x14ac:dyDescent="0.25">
      <c r="A1" s="484" t="s">
        <v>302</v>
      </c>
      <c r="B1" s="484"/>
      <c r="C1" s="484"/>
      <c r="D1" s="484"/>
      <c r="E1" s="484"/>
      <c r="F1" s="484"/>
      <c r="G1" s="484"/>
      <c r="H1" s="484"/>
      <c r="I1" s="484"/>
      <c r="J1" s="484"/>
    </row>
    <row r="2" spans="1:12" x14ac:dyDescent="0.25">
      <c r="A2" s="430"/>
      <c r="B2" s="430"/>
      <c r="C2" s="430"/>
      <c r="D2" s="430"/>
      <c r="E2" s="430" t="s">
        <v>19</v>
      </c>
      <c r="F2" s="430"/>
      <c r="G2" s="430"/>
      <c r="H2" s="430"/>
      <c r="I2" s="430"/>
      <c r="J2" s="430"/>
    </row>
    <row r="3" spans="1:12" ht="16.5" customHeight="1" x14ac:dyDescent="0.25">
      <c r="A3" s="467"/>
      <c r="B3" s="468"/>
      <c r="C3" s="465"/>
      <c r="D3" s="465"/>
      <c r="E3" s="465" t="s">
        <v>289</v>
      </c>
      <c r="F3" s="430"/>
      <c r="G3" s="430"/>
      <c r="H3" s="430"/>
      <c r="I3" s="465"/>
      <c r="J3" s="465"/>
    </row>
    <row r="4" spans="1:12" x14ac:dyDescent="0.25">
      <c r="A4" s="430"/>
      <c r="B4" s="430"/>
      <c r="C4" s="430"/>
      <c r="D4" s="430"/>
      <c r="E4" s="465"/>
      <c r="F4" s="430"/>
      <c r="G4" s="430"/>
      <c r="H4" s="430"/>
      <c r="I4" s="430"/>
      <c r="J4" s="430"/>
    </row>
    <row r="5" spans="1:12" ht="24" customHeight="1" x14ac:dyDescent="0.25">
      <c r="A5" s="476" t="s">
        <v>288</v>
      </c>
      <c r="B5" s="476"/>
      <c r="C5" s="476"/>
      <c r="D5" s="476"/>
      <c r="E5" s="476"/>
      <c r="F5" s="476"/>
      <c r="G5" s="476"/>
      <c r="H5" s="476"/>
      <c r="I5" s="476"/>
      <c r="J5" s="476"/>
    </row>
    <row r="6" spans="1:12" ht="47.25" x14ac:dyDescent="0.25">
      <c r="A6" s="485" t="s">
        <v>0</v>
      </c>
      <c r="B6" s="485"/>
      <c r="C6" s="485"/>
      <c r="D6" s="485"/>
      <c r="E6" s="485"/>
      <c r="F6" s="17" t="s">
        <v>17</v>
      </c>
      <c r="G6" s="17" t="s">
        <v>18</v>
      </c>
      <c r="H6" s="87" t="s">
        <v>280</v>
      </c>
      <c r="I6" s="87" t="s">
        <v>260</v>
      </c>
      <c r="J6" s="241" t="s">
        <v>281</v>
      </c>
      <c r="K6" s="53" t="s">
        <v>171</v>
      </c>
      <c r="L6" s="53" t="s">
        <v>73</v>
      </c>
    </row>
    <row r="7" spans="1:12" x14ac:dyDescent="0.25">
      <c r="A7" s="487"/>
      <c r="B7" s="488"/>
      <c r="C7" s="488"/>
      <c r="D7" s="488"/>
      <c r="E7" s="489"/>
      <c r="F7" s="243"/>
      <c r="G7" s="243"/>
      <c r="H7" s="244">
        <v>1</v>
      </c>
      <c r="I7" s="244">
        <v>2</v>
      </c>
      <c r="J7" s="250">
        <v>3</v>
      </c>
      <c r="K7" s="242" t="s">
        <v>172</v>
      </c>
      <c r="L7" s="242" t="s">
        <v>170</v>
      </c>
    </row>
    <row r="8" spans="1:12" ht="28.15" customHeight="1" x14ac:dyDescent="0.25">
      <c r="A8" s="486" t="s">
        <v>1</v>
      </c>
      <c r="B8" s="486"/>
      <c r="C8" s="486"/>
      <c r="D8" s="486"/>
      <c r="E8" s="486"/>
      <c r="F8" s="245" t="e">
        <f>SUM(F9:F10)</f>
        <v>#REF!</v>
      </c>
      <c r="G8" s="245" t="e">
        <f>SUM(G9:G10)</f>
        <v>#REF!</v>
      </c>
      <c r="H8" s="409">
        <f t="shared" ref="H8:J8" si="0">SUM(H9:H10)</f>
        <v>1899112.8800000001</v>
      </c>
      <c r="I8" s="246">
        <f t="shared" si="0"/>
        <v>2511859</v>
      </c>
      <c r="J8" s="414">
        <f t="shared" si="0"/>
        <v>2428255.14</v>
      </c>
      <c r="K8" s="247">
        <f>J8/H8*100</f>
        <v>127.86260182701726</v>
      </c>
      <c r="L8" s="247">
        <f>J8/I8*100</f>
        <v>96.671634036783118</v>
      </c>
    </row>
    <row r="9" spans="1:12" ht="28.15" customHeight="1" x14ac:dyDescent="0.25">
      <c r="A9" s="478" t="s">
        <v>164</v>
      </c>
      <c r="B9" s="478"/>
      <c r="C9" s="478"/>
      <c r="D9" s="478"/>
      <c r="E9" s="478"/>
      <c r="F9" s="19" t="e">
        <f>SUM('Račun P i R po ek.klas.'!#REF!)</f>
        <v>#REF!</v>
      </c>
      <c r="G9" s="19" t="e">
        <f>SUM('Račun P i R po ek.klas.'!#REF!)</f>
        <v>#REF!</v>
      </c>
      <c r="H9" s="410">
        <v>1899011.36</v>
      </c>
      <c r="I9" s="19">
        <v>2511757</v>
      </c>
      <c r="J9" s="415">
        <v>2428153.62</v>
      </c>
      <c r="K9" s="247">
        <f t="shared" ref="K9:K14" si="1">J9/H9*100</f>
        <v>127.86409134487747</v>
      </c>
      <c r="L9" s="247">
        <f t="shared" ref="L9:L14" si="2">J9/I9*100</f>
        <v>96.671517985219111</v>
      </c>
    </row>
    <row r="10" spans="1:12" ht="28.15" customHeight="1" x14ac:dyDescent="0.25">
      <c r="A10" s="475" t="s">
        <v>165</v>
      </c>
      <c r="B10" s="475"/>
      <c r="C10" s="475"/>
      <c r="D10" s="475"/>
      <c r="E10" s="475"/>
      <c r="F10" s="20" t="e">
        <f>SUM('Račun P i R po ek.klas.'!#REF!)</f>
        <v>#REF!</v>
      </c>
      <c r="G10" s="20" t="e">
        <f>SUM('Račun P i R po ek.klas.'!#REF!)</f>
        <v>#REF!</v>
      </c>
      <c r="H10" s="411">
        <v>101.52</v>
      </c>
      <c r="I10" s="20">
        <v>102</v>
      </c>
      <c r="J10" s="416">
        <v>101.52</v>
      </c>
      <c r="K10" s="247">
        <f t="shared" si="1"/>
        <v>100</v>
      </c>
      <c r="L10" s="247">
        <f t="shared" si="2"/>
        <v>99.529411764705884</v>
      </c>
    </row>
    <row r="11" spans="1:12" ht="28.15" customHeight="1" x14ac:dyDescent="0.25">
      <c r="A11" s="477" t="s">
        <v>2</v>
      </c>
      <c r="B11" s="477"/>
      <c r="C11" s="477"/>
      <c r="D11" s="477"/>
      <c r="E11" s="477"/>
      <c r="F11" s="88" t="e">
        <f t="shared" ref="F11:G11" si="3">SUM(F12:F13)</f>
        <v>#REF!</v>
      </c>
      <c r="G11" s="88" t="e">
        <f t="shared" si="3"/>
        <v>#REF!</v>
      </c>
      <c r="H11" s="412">
        <f>SUM(H12:H13)</f>
        <v>1889804.51</v>
      </c>
      <c r="I11" s="89">
        <f>SUM(I12:I13)</f>
        <v>2532196</v>
      </c>
      <c r="J11" s="417">
        <f>SUM(J12:J13)</f>
        <v>2446291.65</v>
      </c>
      <c r="K11" s="247">
        <f t="shared" si="1"/>
        <v>129.4468098184399</v>
      </c>
      <c r="L11" s="247">
        <f t="shared" si="2"/>
        <v>96.607515768921516</v>
      </c>
    </row>
    <row r="12" spans="1:12" ht="28.15" customHeight="1" x14ac:dyDescent="0.25">
      <c r="A12" s="478" t="s">
        <v>166</v>
      </c>
      <c r="B12" s="478"/>
      <c r="C12" s="478"/>
      <c r="D12" s="478"/>
      <c r="E12" s="478"/>
      <c r="F12" s="19" t="e">
        <f>SUM('Račun P i R po ek.klas.'!#REF!)</f>
        <v>#REF!</v>
      </c>
      <c r="G12" s="19" t="e">
        <f>SUM('Račun P i R po ek.klas.'!#REF!)</f>
        <v>#REF!</v>
      </c>
      <c r="H12" s="410">
        <v>1851302.22</v>
      </c>
      <c r="I12" s="19">
        <v>2318754</v>
      </c>
      <c r="J12" s="415">
        <v>2236003.5099999998</v>
      </c>
      <c r="K12" s="247">
        <f t="shared" si="1"/>
        <v>120.78003719997699</v>
      </c>
      <c r="L12" s="247">
        <f t="shared" si="2"/>
        <v>96.431251870616705</v>
      </c>
    </row>
    <row r="13" spans="1:12" ht="28.15" customHeight="1" x14ac:dyDescent="0.25">
      <c r="A13" s="475" t="s">
        <v>167</v>
      </c>
      <c r="B13" s="475"/>
      <c r="C13" s="475"/>
      <c r="D13" s="475"/>
      <c r="E13" s="475"/>
      <c r="F13" s="20" t="e">
        <f>SUM('Račun P i R po ek.klas.'!#REF!)</f>
        <v>#REF!</v>
      </c>
      <c r="G13" s="20" t="e">
        <f>SUM('Račun P i R po ek.klas.'!#REF!)</f>
        <v>#REF!</v>
      </c>
      <c r="H13" s="411">
        <v>38502.29</v>
      </c>
      <c r="I13" s="20">
        <v>213442</v>
      </c>
      <c r="J13" s="416">
        <v>210288.14</v>
      </c>
      <c r="K13" s="247">
        <f t="shared" si="1"/>
        <v>546.17047453541079</v>
      </c>
      <c r="L13" s="247">
        <f t="shared" si="2"/>
        <v>98.52238078728648</v>
      </c>
    </row>
    <row r="14" spans="1:12" ht="28.15" customHeight="1" x14ac:dyDescent="0.25">
      <c r="A14" s="479" t="s">
        <v>3</v>
      </c>
      <c r="B14" s="479"/>
      <c r="C14" s="479"/>
      <c r="D14" s="479"/>
      <c r="E14" s="479"/>
      <c r="F14" s="90" t="e">
        <f>SUM(F8-F11)</f>
        <v>#REF!</v>
      </c>
      <c r="G14" s="90" t="e">
        <f>SUM(G8-G11)</f>
        <v>#REF!</v>
      </c>
      <c r="H14" s="413">
        <f>SUM(H8-H11)</f>
        <v>9308.3700000001118</v>
      </c>
      <c r="I14" s="91">
        <f>SUM(I8-I11)</f>
        <v>-20337</v>
      </c>
      <c r="J14" s="418">
        <f>SUM(J8-J11)</f>
        <v>-18036.509999999776</v>
      </c>
      <c r="K14" s="247">
        <f t="shared" si="1"/>
        <v>-193.76657782189105</v>
      </c>
      <c r="L14" s="247">
        <f t="shared" si="2"/>
        <v>88.688154595071921</v>
      </c>
    </row>
    <row r="15" spans="1:12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4"/>
      <c r="L15" s="14"/>
    </row>
    <row r="16" spans="1:12" ht="21.75" customHeight="1" x14ac:dyDescent="0.25">
      <c r="A16" s="476" t="s">
        <v>290</v>
      </c>
      <c r="B16" s="476"/>
      <c r="C16" s="476"/>
      <c r="D16" s="476"/>
      <c r="E16" s="476"/>
      <c r="F16" s="476"/>
      <c r="G16" s="476"/>
      <c r="H16" s="476"/>
      <c r="I16" s="476"/>
      <c r="J16" s="476"/>
      <c r="K16" s="14"/>
      <c r="L16" s="14"/>
    </row>
    <row r="17" spans="1:12" ht="47.25" x14ac:dyDescent="0.25">
      <c r="A17" s="491" t="s">
        <v>5</v>
      </c>
      <c r="B17" s="492"/>
      <c r="C17" s="492"/>
      <c r="D17" s="492"/>
      <c r="E17" s="492"/>
      <c r="F17" s="87" t="s">
        <v>17</v>
      </c>
      <c r="G17" s="87" t="s">
        <v>18</v>
      </c>
      <c r="H17" s="87" t="s">
        <v>280</v>
      </c>
      <c r="I17" s="87" t="s">
        <v>260</v>
      </c>
      <c r="J17" s="241" t="s">
        <v>281</v>
      </c>
      <c r="K17" s="53" t="s">
        <v>171</v>
      </c>
      <c r="L17" s="53" t="s">
        <v>73</v>
      </c>
    </row>
    <row r="18" spans="1:12" x14ac:dyDescent="0.25">
      <c r="A18" s="481"/>
      <c r="B18" s="482"/>
      <c r="C18" s="482"/>
      <c r="D18" s="482"/>
      <c r="E18" s="483"/>
      <c r="F18" s="87"/>
      <c r="G18" s="87"/>
      <c r="H18" s="244">
        <v>1</v>
      </c>
      <c r="I18" s="244">
        <v>2</v>
      </c>
      <c r="J18" s="250">
        <v>3</v>
      </c>
      <c r="K18" s="242" t="s">
        <v>172</v>
      </c>
      <c r="L18" s="242" t="s">
        <v>170</v>
      </c>
    </row>
    <row r="19" spans="1:12" ht="25.9" customHeight="1" x14ac:dyDescent="0.25">
      <c r="A19" s="493" t="s">
        <v>168</v>
      </c>
      <c r="B19" s="478"/>
      <c r="C19" s="478"/>
      <c r="D19" s="478"/>
      <c r="E19" s="478"/>
      <c r="F19" s="92">
        <v>0</v>
      </c>
      <c r="G19" s="92">
        <v>0</v>
      </c>
      <c r="H19" s="93"/>
      <c r="I19" s="92"/>
      <c r="J19" s="251"/>
      <c r="K19" s="247" t="e">
        <f t="shared" ref="K19:K21" si="4">J19/H19*100</f>
        <v>#DIV/0!</v>
      </c>
      <c r="L19" s="247" t="e">
        <f t="shared" ref="L19:L21" si="5">J19/I19*100</f>
        <v>#DIV/0!</v>
      </c>
    </row>
    <row r="20" spans="1:12" ht="25.9" customHeight="1" x14ac:dyDescent="0.25">
      <c r="A20" s="493" t="s">
        <v>169</v>
      </c>
      <c r="B20" s="478"/>
      <c r="C20" s="478"/>
      <c r="D20" s="478"/>
      <c r="E20" s="478"/>
      <c r="F20" s="92">
        <v>0</v>
      </c>
      <c r="G20" s="92">
        <v>0</v>
      </c>
      <c r="H20" s="92"/>
      <c r="I20" s="93"/>
      <c r="J20" s="252"/>
      <c r="K20" s="247" t="e">
        <f t="shared" si="4"/>
        <v>#DIV/0!</v>
      </c>
      <c r="L20" s="247" t="e">
        <f t="shared" si="5"/>
        <v>#DIV/0!</v>
      </c>
    </row>
    <row r="21" spans="1:12" s="21" customFormat="1" ht="25.9" customHeight="1" x14ac:dyDescent="0.25">
      <c r="A21" s="480" t="s">
        <v>257</v>
      </c>
      <c r="B21" s="479"/>
      <c r="C21" s="479"/>
      <c r="D21" s="479"/>
      <c r="E21" s="479"/>
      <c r="F21" s="102">
        <f t="shared" ref="F21:G21" si="6">SUM(F19-F20)</f>
        <v>0</v>
      </c>
      <c r="G21" s="102">
        <f t="shared" si="6"/>
        <v>0</v>
      </c>
      <c r="H21" s="426">
        <v>9308.3700000000008</v>
      </c>
      <c r="I21" s="102">
        <v>-20337</v>
      </c>
      <c r="J21" s="418">
        <v>-18036.509999999998</v>
      </c>
      <c r="K21" s="247">
        <f t="shared" si="4"/>
        <v>-193.76657782189574</v>
      </c>
      <c r="L21" s="247">
        <f t="shared" si="5"/>
        <v>88.688154595073016</v>
      </c>
    </row>
    <row r="22" spans="1:12" s="21" customFormat="1" ht="21.75" customHeight="1" x14ac:dyDescent="0.25">
      <c r="A22" s="94"/>
      <c r="B22" s="94"/>
      <c r="C22" s="94"/>
      <c r="D22" s="94"/>
      <c r="E22" s="94"/>
      <c r="F22" s="94"/>
      <c r="G22" s="94"/>
      <c r="H22" s="95"/>
      <c r="I22" s="95"/>
      <c r="J22" s="95"/>
    </row>
    <row r="23" spans="1:12" ht="21.75" customHeight="1" x14ac:dyDescent="0.25">
      <c r="A23" s="476" t="s">
        <v>291</v>
      </c>
      <c r="B23" s="476"/>
      <c r="C23" s="476"/>
      <c r="D23" s="476"/>
      <c r="E23" s="476"/>
      <c r="F23" s="476"/>
      <c r="G23" s="476"/>
      <c r="H23" s="476"/>
      <c r="I23" s="476"/>
      <c r="J23" s="476"/>
    </row>
    <row r="24" spans="1:12" ht="47.25" x14ac:dyDescent="0.25">
      <c r="A24" s="491" t="s">
        <v>4</v>
      </c>
      <c r="B24" s="492"/>
      <c r="C24" s="492"/>
      <c r="D24" s="492"/>
      <c r="E24" s="492"/>
      <c r="F24" s="87" t="s">
        <v>17</v>
      </c>
      <c r="G24" s="87" t="s">
        <v>18</v>
      </c>
      <c r="H24" s="87" t="s">
        <v>280</v>
      </c>
      <c r="I24" s="87" t="s">
        <v>260</v>
      </c>
      <c r="J24" s="241" t="s">
        <v>281</v>
      </c>
      <c r="K24" s="53" t="s">
        <v>171</v>
      </c>
      <c r="L24" s="53" t="s">
        <v>73</v>
      </c>
    </row>
    <row r="25" spans="1:12" x14ac:dyDescent="0.25">
      <c r="A25" s="248"/>
      <c r="B25" s="249"/>
      <c r="C25" s="249"/>
      <c r="D25" s="249"/>
      <c r="E25" s="249"/>
      <c r="F25" s="87"/>
      <c r="G25" s="87"/>
      <c r="H25" s="244">
        <v>1</v>
      </c>
      <c r="I25" s="244">
        <v>2</v>
      </c>
      <c r="J25" s="250">
        <v>3</v>
      </c>
      <c r="K25" s="242" t="s">
        <v>172</v>
      </c>
      <c r="L25" s="242" t="s">
        <v>170</v>
      </c>
    </row>
    <row r="26" spans="1:12" ht="36" customHeight="1" x14ac:dyDescent="0.25">
      <c r="A26" s="494" t="s">
        <v>259</v>
      </c>
      <c r="B26" s="495"/>
      <c r="C26" s="495"/>
      <c r="D26" s="495"/>
      <c r="E26" s="496"/>
      <c r="F26" s="96">
        <v>130100</v>
      </c>
      <c r="G26" s="96">
        <v>87100</v>
      </c>
      <c r="H26" s="419">
        <v>12576.48</v>
      </c>
      <c r="I26" s="96">
        <v>20337</v>
      </c>
      <c r="J26" s="421">
        <v>20336.669999999998</v>
      </c>
      <c r="K26" s="247">
        <f t="shared" ref="K26:K29" si="7">J26/H26*100</f>
        <v>161.70399030571352</v>
      </c>
      <c r="L26" s="247">
        <f t="shared" ref="L26" si="8">J26/I26*100</f>
        <v>99.998377341790814</v>
      </c>
    </row>
    <row r="27" spans="1:12" s="23" customFormat="1" ht="36" customHeight="1" x14ac:dyDescent="0.25">
      <c r="A27" s="494" t="s">
        <v>258</v>
      </c>
      <c r="B27" s="495"/>
      <c r="C27" s="495"/>
      <c r="D27" s="495"/>
      <c r="E27" s="496"/>
      <c r="F27" s="102" t="e">
        <f>SUM('Račun P i R po ek.klas.'!#REF!-'Račun P i R po ek.klas.'!#REF!)</f>
        <v>#REF!</v>
      </c>
      <c r="G27" s="102" t="e">
        <f>SUM('Račun P i R po ek.klas.'!#REF!-'Račun P i R po ek.klas.'!#REF!)</f>
        <v>#REF!</v>
      </c>
      <c r="H27" s="420">
        <v>10528.73</v>
      </c>
      <c r="I27" s="257">
        <v>20337</v>
      </c>
      <c r="J27" s="429">
        <v>18036.509999999998</v>
      </c>
      <c r="K27" s="255">
        <f>J27/H27*100</f>
        <v>171.30755561212035</v>
      </c>
      <c r="L27" s="255">
        <f>J27/I27*100</f>
        <v>88.688154595073016</v>
      </c>
    </row>
    <row r="28" spans="1:12" ht="21.75" customHeight="1" x14ac:dyDescent="0.25">
      <c r="A28" s="97"/>
      <c r="B28" s="98"/>
      <c r="C28" s="99"/>
      <c r="D28" s="100"/>
      <c r="E28" s="98"/>
      <c r="F28" s="98"/>
      <c r="G28" s="98"/>
      <c r="H28" s="101"/>
      <c r="I28" s="101"/>
      <c r="J28" s="101"/>
      <c r="K28" s="254"/>
      <c r="L28" s="254"/>
    </row>
    <row r="29" spans="1:12" ht="30" customHeight="1" x14ac:dyDescent="0.25">
      <c r="A29" s="490" t="s">
        <v>286</v>
      </c>
      <c r="B29" s="490"/>
      <c r="C29" s="490"/>
      <c r="D29" s="490"/>
      <c r="E29" s="490"/>
      <c r="F29" s="253" t="e">
        <f t="shared" ref="F29:G29" si="9">SUM(F14,F21,F27)</f>
        <v>#REF!</v>
      </c>
      <c r="G29" s="253" t="e">
        <f t="shared" si="9"/>
        <v>#REF!</v>
      </c>
      <c r="H29" s="425">
        <v>2047.75</v>
      </c>
      <c r="I29" s="253">
        <v>0</v>
      </c>
      <c r="J29" s="428">
        <v>2300.16</v>
      </c>
      <c r="K29" s="256">
        <f t="shared" si="7"/>
        <v>112.32621169576365</v>
      </c>
      <c r="L29" s="256" t="e">
        <f>J29/I29*100</f>
        <v>#DIV/0!</v>
      </c>
    </row>
    <row r="31" spans="1:12" x14ac:dyDescent="0.25">
      <c r="A31" s="435" t="s">
        <v>287</v>
      </c>
      <c r="B31" s="435"/>
      <c r="C31" s="436"/>
      <c r="D31" s="284"/>
      <c r="E31" s="284"/>
    </row>
    <row r="32" spans="1:12" x14ac:dyDescent="0.25">
      <c r="A32" s="435" t="s">
        <v>282</v>
      </c>
      <c r="B32" s="435"/>
      <c r="C32" s="437"/>
    </row>
    <row r="33" spans="1:3" x14ac:dyDescent="0.25">
      <c r="A33" s="435" t="s">
        <v>305</v>
      </c>
      <c r="B33" s="435"/>
      <c r="C33" s="437"/>
    </row>
  </sheetData>
  <mergeCells count="22">
    <mergeCell ref="A29:E29"/>
    <mergeCell ref="A17:E17"/>
    <mergeCell ref="A19:E19"/>
    <mergeCell ref="A20:E20"/>
    <mergeCell ref="A26:E26"/>
    <mergeCell ref="A27:E27"/>
    <mergeCell ref="A24:E24"/>
    <mergeCell ref="A1:J1"/>
    <mergeCell ref="A5:J5"/>
    <mergeCell ref="A6:E6"/>
    <mergeCell ref="A8:E8"/>
    <mergeCell ref="A9:E9"/>
    <mergeCell ref="A7:E7"/>
    <mergeCell ref="A10:E10"/>
    <mergeCell ref="A16:J16"/>
    <mergeCell ref="A23:J23"/>
    <mergeCell ref="A11:E11"/>
    <mergeCell ref="A12:E12"/>
    <mergeCell ref="A13:E13"/>
    <mergeCell ref="A14:E14"/>
    <mergeCell ref="A21:E21"/>
    <mergeCell ref="A18:E18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12"/>
  <sheetViews>
    <sheetView topLeftCell="A31" zoomScaleNormal="100" workbookViewId="0">
      <selection activeCell="L39" sqref="L39"/>
    </sheetView>
  </sheetViews>
  <sheetFormatPr defaultColWidth="9.140625" defaultRowHeight="15" x14ac:dyDescent="0.2"/>
  <cols>
    <col min="1" max="1" width="7" style="57" bestFit="1" customWidth="1"/>
    <col min="2" max="2" width="8.42578125" style="57" customWidth="1"/>
    <col min="3" max="3" width="4" style="57" customWidth="1"/>
    <col min="4" max="4" width="47" style="57" customWidth="1"/>
    <col min="5" max="5" width="13.7109375" style="70" customWidth="1"/>
    <col min="6" max="6" width="16.140625" style="57" customWidth="1"/>
    <col min="7" max="7" width="12.5703125" style="57" customWidth="1"/>
    <col min="8" max="9" width="8.85546875" style="57" bestFit="1" customWidth="1"/>
    <col min="10" max="10" width="0.28515625" style="57" customWidth="1"/>
    <col min="11" max="14" width="15.140625" style="57" customWidth="1"/>
    <col min="15" max="15" width="16.7109375" style="57" hidden="1" customWidth="1"/>
    <col min="16" max="16" width="16.42578125" style="57" hidden="1" customWidth="1"/>
    <col min="17" max="17" width="12.5703125" style="57" hidden="1" customWidth="1"/>
    <col min="18" max="19" width="10.7109375" style="57" bestFit="1" customWidth="1"/>
    <col min="20" max="20" width="10.28515625" style="57" bestFit="1" customWidth="1"/>
    <col min="21" max="21" width="11.85546875" style="57" bestFit="1" customWidth="1"/>
    <col min="22" max="22" width="15.42578125" style="57" customWidth="1"/>
    <col min="23" max="23" width="9.140625" style="57" customWidth="1"/>
    <col min="24" max="16384" width="9.140625" style="57"/>
  </cols>
  <sheetData>
    <row r="1" spans="1:10" ht="31.5" customHeight="1" x14ac:dyDescent="0.2">
      <c r="A1" s="484" t="s">
        <v>19</v>
      </c>
      <c r="B1" s="484"/>
      <c r="C1" s="484"/>
      <c r="D1" s="484"/>
      <c r="E1" s="484"/>
      <c r="F1" s="484"/>
      <c r="G1" s="484"/>
      <c r="H1" s="484"/>
      <c r="I1" s="484"/>
      <c r="J1" s="484"/>
    </row>
    <row r="2" spans="1:10" ht="31.5" customHeight="1" x14ac:dyDescent="0.2">
      <c r="A2" s="430"/>
      <c r="B2" s="430"/>
      <c r="C2" s="430"/>
      <c r="D2" s="466" t="s">
        <v>292</v>
      </c>
      <c r="E2" s="430"/>
      <c r="F2" s="430"/>
      <c r="G2" s="430"/>
      <c r="H2" s="430"/>
      <c r="I2" s="430"/>
      <c r="J2" s="430"/>
    </row>
    <row r="3" spans="1:10" ht="15.75" customHeight="1" x14ac:dyDescent="0.2">
      <c r="A3" s="499" t="s">
        <v>293</v>
      </c>
      <c r="B3" s="500"/>
      <c r="C3" s="500"/>
      <c r="D3" s="500"/>
      <c r="E3" s="500"/>
      <c r="F3" s="500"/>
      <c r="G3" s="500"/>
      <c r="H3" s="500"/>
      <c r="I3" s="500"/>
    </row>
    <row r="4" spans="1:10" s="58" customFormat="1" ht="60" x14ac:dyDescent="0.2">
      <c r="A4" s="53" t="s">
        <v>20</v>
      </c>
      <c r="B4" s="53" t="s">
        <v>97</v>
      </c>
      <c r="C4" s="53"/>
      <c r="D4" s="7" t="s">
        <v>6</v>
      </c>
      <c r="E4" s="87" t="s">
        <v>280</v>
      </c>
      <c r="F4" s="87" t="s">
        <v>260</v>
      </c>
      <c r="G4" s="241" t="s">
        <v>281</v>
      </c>
      <c r="H4" s="53" t="s">
        <v>73</v>
      </c>
      <c r="I4" s="53" t="s">
        <v>73</v>
      </c>
      <c r="J4" s="57"/>
    </row>
    <row r="5" spans="1:10" s="58" customFormat="1" x14ac:dyDescent="0.2">
      <c r="A5" s="498">
        <v>1</v>
      </c>
      <c r="B5" s="498"/>
      <c r="C5" s="498"/>
      <c r="D5" s="498"/>
      <c r="E5" s="54">
        <v>2</v>
      </c>
      <c r="F5" s="59">
        <v>3</v>
      </c>
      <c r="G5" s="59">
        <v>4</v>
      </c>
      <c r="H5" s="54" t="s">
        <v>96</v>
      </c>
      <c r="I5" s="41" t="s">
        <v>95</v>
      </c>
      <c r="J5" s="57"/>
    </row>
    <row r="6" spans="1:10" s="61" customFormat="1" x14ac:dyDescent="0.2">
      <c r="A6" s="130">
        <v>6</v>
      </c>
      <c r="B6" s="501" t="s">
        <v>26</v>
      </c>
      <c r="C6" s="502"/>
      <c r="D6" s="503"/>
      <c r="E6" s="374">
        <f>E7+E13+E16+E19+E25+E29</f>
        <v>1899011.3599999999</v>
      </c>
      <c r="F6" s="131">
        <f>F7+F13+F16+F19+F25+F29</f>
        <v>2511757</v>
      </c>
      <c r="G6" s="374">
        <f>G7+G13+G16+G19+G25+G29</f>
        <v>2428153.62</v>
      </c>
      <c r="H6" s="132">
        <f t="shared" ref="H6:H35" si="0">SUM(G6/E6*100)</f>
        <v>127.86409134487748</v>
      </c>
      <c r="I6" s="132">
        <f>SUM(G6/F6*100)</f>
        <v>96.671517985219111</v>
      </c>
      <c r="J6" s="60"/>
    </row>
    <row r="7" spans="1:10" s="58" customFormat="1" ht="30" x14ac:dyDescent="0.2">
      <c r="A7" s="120"/>
      <c r="B7" s="121">
        <v>63</v>
      </c>
      <c r="C7" s="122"/>
      <c r="D7" s="123" t="s">
        <v>16</v>
      </c>
      <c r="E7" s="385">
        <f>E8+E10</f>
        <v>1664306.67</v>
      </c>
      <c r="F7" s="124">
        <v>2210582</v>
      </c>
      <c r="G7" s="385">
        <f>SUM(G8,G10)</f>
        <v>2136245.1799999997</v>
      </c>
      <c r="H7" s="125">
        <f>SUM(G7/E7*100)</f>
        <v>128.35646329531323</v>
      </c>
      <c r="I7" s="125">
        <f>SUM(G7/F7*100)</f>
        <v>96.637228566956551</v>
      </c>
      <c r="J7" s="57"/>
    </row>
    <row r="8" spans="1:10" s="61" customFormat="1" x14ac:dyDescent="0.2">
      <c r="A8" s="258"/>
      <c r="B8" s="259" t="s">
        <v>111</v>
      </c>
      <c r="C8" s="260"/>
      <c r="D8" s="261" t="s">
        <v>38</v>
      </c>
      <c r="E8" s="386">
        <f>SUM(E9)</f>
        <v>0</v>
      </c>
      <c r="F8" s="103"/>
      <c r="G8" s="386">
        <f t="shared" ref="G8" si="1">SUM(G9)</f>
        <v>0</v>
      </c>
      <c r="H8" s="141" t="e">
        <f t="shared" si="0"/>
        <v>#DIV/0!</v>
      </c>
      <c r="I8" s="141"/>
      <c r="J8" s="60"/>
    </row>
    <row r="9" spans="1:10" s="58" customFormat="1" x14ac:dyDescent="0.2">
      <c r="A9" s="62"/>
      <c r="B9" s="47" t="s">
        <v>104</v>
      </c>
      <c r="C9" s="62"/>
      <c r="D9" s="49" t="s">
        <v>103</v>
      </c>
      <c r="E9" s="387"/>
      <c r="F9" s="104"/>
      <c r="G9" s="387"/>
      <c r="H9" s="141" t="e">
        <f t="shared" si="0"/>
        <v>#DIV/0!</v>
      </c>
      <c r="I9" s="141"/>
      <c r="J9" s="57"/>
    </row>
    <row r="10" spans="1:10" s="58" customFormat="1" ht="30" x14ac:dyDescent="0.2">
      <c r="A10" s="262"/>
      <c r="B10" s="259" t="s">
        <v>105</v>
      </c>
      <c r="C10" s="258"/>
      <c r="D10" s="261" t="s">
        <v>113</v>
      </c>
      <c r="E10" s="386">
        <f>SUM(E11+E12)</f>
        <v>1664306.67</v>
      </c>
      <c r="F10" s="103"/>
      <c r="G10" s="386">
        <f>SUM(G11+G12)</f>
        <v>2136245.1799999997</v>
      </c>
      <c r="H10" s="141">
        <f t="shared" si="0"/>
        <v>128.35646329531323</v>
      </c>
      <c r="I10" s="141"/>
      <c r="J10" s="57"/>
    </row>
    <row r="11" spans="1:10" s="61" customFormat="1" ht="30" x14ac:dyDescent="0.2">
      <c r="A11" s="262"/>
      <c r="B11" s="263" t="s">
        <v>106</v>
      </c>
      <c r="C11" s="262"/>
      <c r="D11" s="264" t="s">
        <v>107</v>
      </c>
      <c r="E11" s="388">
        <v>1621301.52</v>
      </c>
      <c r="F11" s="104"/>
      <c r="G11" s="388">
        <v>2017410.39</v>
      </c>
      <c r="H11" s="141">
        <f t="shared" si="0"/>
        <v>124.43153633754689</v>
      </c>
      <c r="I11" s="141"/>
      <c r="J11" s="60"/>
    </row>
    <row r="12" spans="1:10" s="61" customFormat="1" ht="30" x14ac:dyDescent="0.2">
      <c r="A12" s="262"/>
      <c r="B12" s="263" t="s">
        <v>246</v>
      </c>
      <c r="C12" s="262"/>
      <c r="D12" s="264" t="s">
        <v>247</v>
      </c>
      <c r="E12" s="388">
        <v>43005.15</v>
      </c>
      <c r="F12" s="104"/>
      <c r="G12" s="388">
        <v>118834.79</v>
      </c>
      <c r="H12" s="141">
        <f t="shared" si="0"/>
        <v>276.32688178043787</v>
      </c>
      <c r="I12" s="141"/>
      <c r="J12" s="60"/>
    </row>
    <row r="13" spans="1:10" s="61" customFormat="1" x14ac:dyDescent="0.2">
      <c r="A13" s="120"/>
      <c r="B13" s="126">
        <v>64</v>
      </c>
      <c r="C13" s="127"/>
      <c r="D13" s="128" t="s">
        <v>218</v>
      </c>
      <c r="E13" s="385">
        <f>SUM(E14)</f>
        <v>9.81</v>
      </c>
      <c r="F13" s="124">
        <v>16</v>
      </c>
      <c r="G13" s="385">
        <f t="shared" ref="G13" si="2">SUM(G14)</f>
        <v>15.83</v>
      </c>
      <c r="H13" s="125">
        <f t="shared" ref="H13:H15" si="3">SUM(G13/E13*100)</f>
        <v>161.36595310907236</v>
      </c>
      <c r="I13" s="125">
        <f>SUM(G13/F13*100)</f>
        <v>98.9375</v>
      </c>
      <c r="J13" s="60"/>
    </row>
    <row r="14" spans="1:10" s="61" customFormat="1" x14ac:dyDescent="0.2">
      <c r="A14" s="262"/>
      <c r="B14" s="263" t="s">
        <v>219</v>
      </c>
      <c r="C14" s="262"/>
      <c r="D14" s="264" t="s">
        <v>220</v>
      </c>
      <c r="E14" s="388">
        <f>E15</f>
        <v>9.81</v>
      </c>
      <c r="F14" s="104"/>
      <c r="G14" s="388">
        <f>G15</f>
        <v>15.83</v>
      </c>
      <c r="H14" s="125">
        <f t="shared" si="3"/>
        <v>161.36595310907236</v>
      </c>
      <c r="I14" s="141"/>
      <c r="J14" s="60"/>
    </row>
    <row r="15" spans="1:10" s="61" customFormat="1" x14ac:dyDescent="0.2">
      <c r="A15" s="262"/>
      <c r="B15" s="263" t="s">
        <v>221</v>
      </c>
      <c r="C15" s="262"/>
      <c r="D15" s="264" t="s">
        <v>222</v>
      </c>
      <c r="E15" s="388">
        <v>9.81</v>
      </c>
      <c r="F15" s="104"/>
      <c r="G15" s="388">
        <v>15.83</v>
      </c>
      <c r="H15" s="125">
        <f t="shared" si="3"/>
        <v>161.36595310907236</v>
      </c>
      <c r="I15" s="141"/>
      <c r="J15" s="60"/>
    </row>
    <row r="16" spans="1:10" s="58" customFormat="1" ht="30" x14ac:dyDescent="0.2">
      <c r="A16" s="120"/>
      <c r="B16" s="126">
        <v>65</v>
      </c>
      <c r="C16" s="127"/>
      <c r="D16" s="128" t="s">
        <v>15</v>
      </c>
      <c r="E16" s="385">
        <f>SUM(E17)</f>
        <v>26659.97</v>
      </c>
      <c r="F16" s="124">
        <v>24450</v>
      </c>
      <c r="G16" s="385">
        <f t="shared" ref="G16" si="4">SUM(G17)</f>
        <v>21910.7</v>
      </c>
      <c r="H16" s="125">
        <f t="shared" si="0"/>
        <v>82.185763899959369</v>
      </c>
      <c r="I16" s="125">
        <f>SUM(G16/F16*100)</f>
        <v>89.614314928425358</v>
      </c>
      <c r="J16" s="57"/>
    </row>
    <row r="17" spans="1:10" s="58" customFormat="1" x14ac:dyDescent="0.2">
      <c r="A17" s="258"/>
      <c r="B17" s="265">
        <v>652</v>
      </c>
      <c r="C17" s="266"/>
      <c r="D17" s="267" t="s">
        <v>37</v>
      </c>
      <c r="E17" s="386">
        <f>SUM(E18)</f>
        <v>26659.97</v>
      </c>
      <c r="F17" s="103"/>
      <c r="G17" s="386">
        <f t="shared" ref="G17" si="5">SUM(G18)</f>
        <v>21910.7</v>
      </c>
      <c r="H17" s="141">
        <f t="shared" si="0"/>
        <v>82.185763899959369</v>
      </c>
      <c r="I17" s="141"/>
      <c r="J17" s="57"/>
    </row>
    <row r="18" spans="1:10" s="61" customFormat="1" x14ac:dyDescent="0.2">
      <c r="A18" s="62"/>
      <c r="B18" s="50">
        <v>6526</v>
      </c>
      <c r="C18" s="2"/>
      <c r="D18" s="3" t="s">
        <v>108</v>
      </c>
      <c r="E18" s="387">
        <v>26659.97</v>
      </c>
      <c r="F18" s="104"/>
      <c r="G18" s="387">
        <v>21910.7</v>
      </c>
      <c r="H18" s="141">
        <f t="shared" si="0"/>
        <v>82.185763899959369</v>
      </c>
      <c r="I18" s="141"/>
      <c r="J18" s="60"/>
    </row>
    <row r="19" spans="1:10" s="58" customFormat="1" ht="30" x14ac:dyDescent="0.2">
      <c r="A19" s="120"/>
      <c r="B19" s="121">
        <v>66</v>
      </c>
      <c r="C19" s="122"/>
      <c r="D19" s="123" t="s">
        <v>11</v>
      </c>
      <c r="E19" s="389">
        <f>E20+E22</f>
        <v>13655.939999999999</v>
      </c>
      <c r="F19" s="129">
        <v>10735</v>
      </c>
      <c r="G19" s="389">
        <f>SUM(G20,G22)</f>
        <v>12017.48</v>
      </c>
      <c r="H19" s="125">
        <f t="shared" si="0"/>
        <v>88.001851209070921</v>
      </c>
      <c r="I19" s="125">
        <f>SUM(G19/F19*100)</f>
        <v>111.94671634839311</v>
      </c>
      <c r="J19" s="57"/>
    </row>
    <row r="20" spans="1:10" s="58" customFormat="1" ht="30" x14ac:dyDescent="0.2">
      <c r="A20" s="258"/>
      <c r="B20" s="259" t="s">
        <v>112</v>
      </c>
      <c r="C20" s="260"/>
      <c r="D20" s="261" t="s">
        <v>36</v>
      </c>
      <c r="E20" s="390">
        <f>SUM(E21)</f>
        <v>8177.36</v>
      </c>
      <c r="F20" s="105"/>
      <c r="G20" s="390">
        <f t="shared" ref="G20" si="6">SUM(G21)</f>
        <v>8588.4699999999993</v>
      </c>
      <c r="H20" s="141">
        <f t="shared" si="0"/>
        <v>105.0274171615289</v>
      </c>
      <c r="I20" s="141"/>
      <c r="J20" s="57"/>
    </row>
    <row r="21" spans="1:10" s="61" customFormat="1" x14ac:dyDescent="0.2">
      <c r="A21" s="62"/>
      <c r="B21" s="47" t="s">
        <v>109</v>
      </c>
      <c r="C21" s="1"/>
      <c r="D21" s="49" t="s">
        <v>110</v>
      </c>
      <c r="E21" s="391">
        <v>8177.36</v>
      </c>
      <c r="F21" s="106"/>
      <c r="G21" s="391">
        <v>8588.4699999999993</v>
      </c>
      <c r="H21" s="141">
        <f t="shared" si="0"/>
        <v>105.0274171615289</v>
      </c>
      <c r="I21" s="141"/>
      <c r="J21" s="60"/>
    </row>
    <row r="22" spans="1:10" s="72" customFormat="1" ht="45" x14ac:dyDescent="0.2">
      <c r="A22" s="268"/>
      <c r="B22" s="269">
        <v>663</v>
      </c>
      <c r="C22" s="270"/>
      <c r="D22" s="271" t="s">
        <v>114</v>
      </c>
      <c r="E22" s="392">
        <f>SUM(E23+E24)</f>
        <v>5478.58</v>
      </c>
      <c r="F22" s="107"/>
      <c r="G22" s="392">
        <f>SUM(G23+G24)</f>
        <v>3429.0099999999998</v>
      </c>
      <c r="H22" s="141">
        <f t="shared" si="0"/>
        <v>62.589393601991752</v>
      </c>
      <c r="I22" s="141"/>
      <c r="J22" s="57"/>
    </row>
    <row r="23" spans="1:10" s="60" customFormat="1" x14ac:dyDescent="0.2">
      <c r="A23" s="64"/>
      <c r="B23" s="47">
        <v>6631</v>
      </c>
      <c r="C23" s="52"/>
      <c r="D23" s="71" t="s">
        <v>216</v>
      </c>
      <c r="E23" s="388">
        <v>5279.14</v>
      </c>
      <c r="F23" s="104"/>
      <c r="G23" s="388">
        <v>3015.49</v>
      </c>
      <c r="H23" s="141">
        <f t="shared" si="0"/>
        <v>57.120856806222221</v>
      </c>
      <c r="I23" s="141"/>
    </row>
    <row r="24" spans="1:10" s="60" customFormat="1" x14ac:dyDescent="0.2">
      <c r="A24" s="64"/>
      <c r="B24" s="47" t="s">
        <v>248</v>
      </c>
      <c r="C24" s="52"/>
      <c r="D24" s="71" t="s">
        <v>249</v>
      </c>
      <c r="E24" s="388">
        <v>199.44</v>
      </c>
      <c r="F24" s="104"/>
      <c r="G24" s="388">
        <v>413.52</v>
      </c>
      <c r="H24" s="141">
        <f t="shared" si="0"/>
        <v>207.34055354993984</v>
      </c>
      <c r="I24" s="141"/>
    </row>
    <row r="25" spans="1:10" s="58" customFormat="1" ht="30" x14ac:dyDescent="0.2">
      <c r="A25" s="120"/>
      <c r="B25" s="121">
        <v>67</v>
      </c>
      <c r="C25" s="122"/>
      <c r="D25" s="123" t="s">
        <v>7</v>
      </c>
      <c r="E25" s="385">
        <f>SUM(E26)</f>
        <v>193895.99</v>
      </c>
      <c r="F25" s="124">
        <v>265974</v>
      </c>
      <c r="G25" s="385">
        <f t="shared" ref="G25" si="7">SUM(G26)</f>
        <v>257964.43</v>
      </c>
      <c r="H25" s="125">
        <f t="shared" si="0"/>
        <v>133.04268437939331</v>
      </c>
      <c r="I25" s="125">
        <f>SUM(G25/F25*100)</f>
        <v>96.98858911021378</v>
      </c>
      <c r="J25" s="57"/>
    </row>
    <row r="26" spans="1:10" s="61" customFormat="1" ht="42" customHeight="1" x14ac:dyDescent="0.2">
      <c r="A26" s="258"/>
      <c r="B26" s="259" t="s">
        <v>98</v>
      </c>
      <c r="C26" s="260"/>
      <c r="D26" s="261" t="s">
        <v>35</v>
      </c>
      <c r="E26" s="386">
        <f>SUM(E27:E28)</f>
        <v>193895.99</v>
      </c>
      <c r="F26" s="103"/>
      <c r="G26" s="386">
        <f>SUM(G27:G28)</f>
        <v>257964.43</v>
      </c>
      <c r="H26" s="141">
        <f t="shared" si="0"/>
        <v>133.04268437939331</v>
      </c>
      <c r="I26" s="141"/>
      <c r="J26" s="60"/>
    </row>
    <row r="27" spans="1:10" s="58" customFormat="1" ht="30" x14ac:dyDescent="0.2">
      <c r="A27" s="62"/>
      <c r="B27" s="47" t="s">
        <v>99</v>
      </c>
      <c r="C27" s="1"/>
      <c r="D27" s="49" t="s">
        <v>100</v>
      </c>
      <c r="E27" s="387">
        <v>184241.99</v>
      </c>
      <c r="F27" s="104"/>
      <c r="G27" s="387">
        <v>194549.36</v>
      </c>
      <c r="H27" s="141">
        <f t="shared" si="0"/>
        <v>105.59447387644911</v>
      </c>
      <c r="I27" s="141"/>
      <c r="J27" s="57"/>
    </row>
    <row r="28" spans="1:10" s="58" customFormat="1" ht="30" x14ac:dyDescent="0.2">
      <c r="A28" s="62"/>
      <c r="B28" s="47" t="s">
        <v>101</v>
      </c>
      <c r="C28" s="1"/>
      <c r="D28" s="49" t="s">
        <v>102</v>
      </c>
      <c r="E28" s="387">
        <v>9654</v>
      </c>
      <c r="F28" s="104"/>
      <c r="G28" s="387">
        <v>63415.07</v>
      </c>
      <c r="H28" s="141">
        <f t="shared" ref="H28:H32" si="8">SUM(G28/E28*100)</f>
        <v>656.87870312823702</v>
      </c>
      <c r="I28" s="141"/>
      <c r="J28" s="57"/>
    </row>
    <row r="29" spans="1:10" s="58" customFormat="1" x14ac:dyDescent="0.2">
      <c r="A29" s="120"/>
      <c r="B29" s="121" t="s">
        <v>250</v>
      </c>
      <c r="C29" s="122"/>
      <c r="D29" s="123" t="s">
        <v>251</v>
      </c>
      <c r="E29" s="385">
        <f>SUM(E30)</f>
        <v>482.98</v>
      </c>
      <c r="F29" s="124">
        <v>0</v>
      </c>
      <c r="G29" s="385">
        <f t="shared" ref="G29" si="9">SUM(G30)</f>
        <v>0</v>
      </c>
      <c r="H29" s="125">
        <f t="shared" ref="H29:H31" si="10">SUM(G29/E29*100)</f>
        <v>0</v>
      </c>
      <c r="I29" s="125" t="e">
        <f>SUM(G29/F29*100)</f>
        <v>#DIV/0!</v>
      </c>
      <c r="J29" s="57"/>
    </row>
    <row r="30" spans="1:10" s="58" customFormat="1" x14ac:dyDescent="0.2">
      <c r="A30" s="258"/>
      <c r="B30" s="259" t="s">
        <v>252</v>
      </c>
      <c r="C30" s="260"/>
      <c r="D30" s="261" t="s">
        <v>253</v>
      </c>
      <c r="E30" s="386">
        <f>SUM(E31:E31)</f>
        <v>482.98</v>
      </c>
      <c r="F30" s="103"/>
      <c r="G30" s="386">
        <f>SUM(G31:G31)</f>
        <v>0</v>
      </c>
      <c r="H30" s="141">
        <f t="shared" si="10"/>
        <v>0</v>
      </c>
      <c r="I30" s="141"/>
      <c r="J30" s="57"/>
    </row>
    <row r="31" spans="1:10" s="58" customFormat="1" x14ac:dyDescent="0.2">
      <c r="A31" s="62"/>
      <c r="B31" s="47" t="s">
        <v>254</v>
      </c>
      <c r="C31" s="1"/>
      <c r="D31" s="49" t="s">
        <v>253</v>
      </c>
      <c r="E31" s="387">
        <v>482.98</v>
      </c>
      <c r="F31" s="104"/>
      <c r="G31" s="387">
        <v>0</v>
      </c>
      <c r="H31" s="141">
        <f t="shared" si="10"/>
        <v>0</v>
      </c>
      <c r="I31" s="141"/>
      <c r="J31" s="57"/>
    </row>
    <row r="32" spans="1:10" s="58" customFormat="1" x14ac:dyDescent="0.2">
      <c r="A32" s="130">
        <v>7</v>
      </c>
      <c r="B32" s="501" t="s">
        <v>173</v>
      </c>
      <c r="C32" s="502"/>
      <c r="D32" s="503"/>
      <c r="E32" s="374">
        <f>E33</f>
        <v>101.52</v>
      </c>
      <c r="F32" s="131">
        <f>F33</f>
        <v>102</v>
      </c>
      <c r="G32" s="374">
        <f>G33</f>
        <v>101.52</v>
      </c>
      <c r="H32" s="132">
        <f t="shared" si="8"/>
        <v>100</v>
      </c>
      <c r="I32" s="132">
        <f>SUM(G32/F32*100)</f>
        <v>99.529411764705884</v>
      </c>
      <c r="J32" s="57"/>
    </row>
    <row r="33" spans="1:10" s="58" customFormat="1" ht="30" x14ac:dyDescent="0.2">
      <c r="A33" s="301"/>
      <c r="B33" s="302" t="s">
        <v>174</v>
      </c>
      <c r="C33" s="303"/>
      <c r="D33" s="304" t="s">
        <v>175</v>
      </c>
      <c r="E33" s="393">
        <f>E34</f>
        <v>101.52</v>
      </c>
      <c r="F33" s="305">
        <v>102</v>
      </c>
      <c r="G33" s="393">
        <f>G34</f>
        <v>101.52</v>
      </c>
      <c r="H33" s="125">
        <f t="shared" si="0"/>
        <v>100</v>
      </c>
      <c r="I33" s="125">
        <f>SUM(G33/F33*100)</f>
        <v>99.529411764705884</v>
      </c>
      <c r="J33" s="57"/>
    </row>
    <row r="34" spans="1:10" s="58" customFormat="1" x14ac:dyDescent="0.2">
      <c r="A34" s="62"/>
      <c r="B34" s="47" t="s">
        <v>176</v>
      </c>
      <c r="C34" s="1"/>
      <c r="D34" s="49" t="s">
        <v>177</v>
      </c>
      <c r="E34" s="387">
        <f>E35</f>
        <v>101.52</v>
      </c>
      <c r="F34" s="104"/>
      <c r="G34" s="387">
        <f>G35</f>
        <v>101.52</v>
      </c>
      <c r="H34" s="141">
        <f t="shared" si="0"/>
        <v>100</v>
      </c>
      <c r="I34" s="141"/>
      <c r="J34" s="57"/>
    </row>
    <row r="35" spans="1:10" s="61" customFormat="1" x14ac:dyDescent="0.2">
      <c r="A35" s="62"/>
      <c r="B35" s="47" t="s">
        <v>178</v>
      </c>
      <c r="C35" s="1"/>
      <c r="D35" s="49" t="s">
        <v>179</v>
      </c>
      <c r="E35" s="387">
        <v>101.52</v>
      </c>
      <c r="F35" s="104"/>
      <c r="G35" s="387">
        <v>101.52</v>
      </c>
      <c r="H35" s="141">
        <f t="shared" si="0"/>
        <v>100</v>
      </c>
      <c r="I35" s="141"/>
      <c r="J35" s="60"/>
    </row>
    <row r="36" spans="1:10" s="61" customFormat="1" x14ac:dyDescent="0.2">
      <c r="A36" s="58"/>
      <c r="B36" s="469"/>
      <c r="C36" s="470"/>
      <c r="D36" s="471"/>
      <c r="E36" s="472"/>
      <c r="F36" s="473"/>
      <c r="G36" s="472"/>
      <c r="H36" s="474"/>
      <c r="I36" s="474"/>
      <c r="J36" s="60"/>
    </row>
    <row r="37" spans="1:10" s="61" customFormat="1" x14ac:dyDescent="0.2">
      <c r="A37" s="133" t="s">
        <v>125</v>
      </c>
      <c r="B37" s="504" t="s">
        <v>245</v>
      </c>
      <c r="C37" s="505"/>
      <c r="D37" s="506"/>
      <c r="E37" s="394">
        <f>SUM(E38)</f>
        <v>10528.73</v>
      </c>
      <c r="F37" s="134">
        <f t="shared" ref="F37:G38" si="11">SUM(F38)</f>
        <v>20336.669999999998</v>
      </c>
      <c r="G37" s="394">
        <f t="shared" si="11"/>
        <v>18036.509999999998</v>
      </c>
      <c r="H37" s="135">
        <f>SUM(G37/E37*100)</f>
        <v>171.30755561212035</v>
      </c>
      <c r="I37" s="135">
        <f>SUM(G37/F37*100)</f>
        <v>88.689593724046262</v>
      </c>
      <c r="J37" s="60"/>
    </row>
    <row r="38" spans="1:10" s="61" customFormat="1" x14ac:dyDescent="0.2">
      <c r="A38" s="136"/>
      <c r="B38" s="136" t="s">
        <v>126</v>
      </c>
      <c r="C38" s="136"/>
      <c r="D38" s="137" t="s">
        <v>31</v>
      </c>
      <c r="E38" s="395">
        <f>SUM(E39)</f>
        <v>10528.73</v>
      </c>
      <c r="F38" s="456">
        <f t="shared" si="11"/>
        <v>20336.669999999998</v>
      </c>
      <c r="G38" s="395">
        <f t="shared" si="11"/>
        <v>18036.509999999998</v>
      </c>
      <c r="H38" s="138">
        <f>SUM(G38/E38*100)</f>
        <v>171.30755561212035</v>
      </c>
      <c r="I38" s="138">
        <f>SUM(G38/F38*100)</f>
        <v>88.689593724046262</v>
      </c>
      <c r="J38" s="60"/>
    </row>
    <row r="39" spans="1:10" s="61" customFormat="1" x14ac:dyDescent="0.2">
      <c r="A39" s="272"/>
      <c r="B39" s="272" t="s">
        <v>127</v>
      </c>
      <c r="C39" s="272"/>
      <c r="D39" s="273" t="s">
        <v>128</v>
      </c>
      <c r="E39" s="396">
        <f>E40</f>
        <v>10528.73</v>
      </c>
      <c r="F39" s="457">
        <f>F40</f>
        <v>20336.669999999998</v>
      </c>
      <c r="G39" s="396">
        <f>G40</f>
        <v>18036.509999999998</v>
      </c>
      <c r="H39" s="142">
        <f>SUM(G39/E39*100)</f>
        <v>171.30755561212035</v>
      </c>
      <c r="I39" s="142"/>
      <c r="J39" s="60"/>
    </row>
    <row r="40" spans="1:10" s="61" customFormat="1" x14ac:dyDescent="0.2">
      <c r="A40" s="139"/>
      <c r="B40" s="139" t="s">
        <v>151</v>
      </c>
      <c r="C40" s="139"/>
      <c r="D40" s="140" t="s">
        <v>300</v>
      </c>
      <c r="E40" s="397">
        <v>10528.73</v>
      </c>
      <c r="F40" s="424">
        <v>20336.669999999998</v>
      </c>
      <c r="G40" s="462">
        <v>18036.509999999998</v>
      </c>
      <c r="H40" s="330">
        <f t="shared" ref="H40:H42" si="12">SUM(G40/E40*100)</f>
        <v>171.30755561212035</v>
      </c>
      <c r="I40" s="330"/>
      <c r="J40" s="60"/>
    </row>
    <row r="41" spans="1:10" s="61" customFormat="1" x14ac:dyDescent="0.2">
      <c r="A41" s="333"/>
      <c r="B41" s="333" t="s">
        <v>238</v>
      </c>
      <c r="C41" s="333"/>
      <c r="D41" s="334" t="s">
        <v>239</v>
      </c>
      <c r="E41" s="398">
        <v>0</v>
      </c>
      <c r="F41" s="335"/>
      <c r="G41" s="398"/>
      <c r="H41" s="103"/>
      <c r="I41" s="103"/>
      <c r="J41" s="60"/>
    </row>
    <row r="42" spans="1:10" s="58" customFormat="1" x14ac:dyDescent="0.2">
      <c r="A42" s="510" t="s">
        <v>255</v>
      </c>
      <c r="B42" s="511"/>
      <c r="C42" s="511"/>
      <c r="D42" s="512"/>
      <c r="E42" s="399">
        <f>E6+E32+E37</f>
        <v>1909641.6099999999</v>
      </c>
      <c r="F42" s="331">
        <f>F6+F32+F37</f>
        <v>2532195.67</v>
      </c>
      <c r="G42" s="399">
        <f>G6+G32+G37</f>
        <v>2446291.65</v>
      </c>
      <c r="H42" s="332">
        <f t="shared" si="12"/>
        <v>128.10213378205557</v>
      </c>
      <c r="I42" s="332">
        <f>SUM(G42/F42*100)</f>
        <v>96.607528358975514</v>
      </c>
      <c r="J42" s="57"/>
    </row>
    <row r="43" spans="1:10" s="58" customFormat="1" x14ac:dyDescent="0.2">
      <c r="A43" s="63"/>
      <c r="B43" s="4"/>
      <c r="C43" s="4"/>
      <c r="D43" s="4"/>
      <c r="E43" s="4"/>
      <c r="F43" s="4"/>
      <c r="G43" s="4"/>
      <c r="H43" s="57"/>
      <c r="I43" s="57"/>
      <c r="J43" s="57"/>
    </row>
    <row r="44" spans="1:10" s="58" customFormat="1" ht="60" x14ac:dyDescent="0.2">
      <c r="A44" s="53" t="s">
        <v>20</v>
      </c>
      <c r="B44" s="53" t="s">
        <v>97</v>
      </c>
      <c r="C44" s="53"/>
      <c r="D44" s="7" t="s">
        <v>6</v>
      </c>
      <c r="E44" s="87" t="s">
        <v>280</v>
      </c>
      <c r="F44" s="87" t="s">
        <v>260</v>
      </c>
      <c r="G44" s="241" t="s">
        <v>281</v>
      </c>
      <c r="H44" s="53" t="s">
        <v>73</v>
      </c>
      <c r="I44" s="53" t="s">
        <v>73</v>
      </c>
      <c r="J44" s="57"/>
    </row>
    <row r="45" spans="1:10" s="58" customFormat="1" x14ac:dyDescent="0.2">
      <c r="A45" s="498">
        <v>1</v>
      </c>
      <c r="B45" s="498"/>
      <c r="C45" s="498"/>
      <c r="D45" s="498"/>
      <c r="E45" s="54">
        <v>2</v>
      </c>
      <c r="F45" s="59">
        <v>3</v>
      </c>
      <c r="G45" s="59">
        <v>4</v>
      </c>
      <c r="H45" s="54" t="s">
        <v>96</v>
      </c>
      <c r="I45" s="41" t="s">
        <v>95</v>
      </c>
      <c r="J45" s="57"/>
    </row>
    <row r="46" spans="1:10" s="58" customFormat="1" x14ac:dyDescent="0.2">
      <c r="A46" s="116">
        <v>3</v>
      </c>
      <c r="B46" s="507" t="s">
        <v>24</v>
      </c>
      <c r="C46" s="508"/>
      <c r="D46" s="509"/>
      <c r="E46" s="400">
        <f>E47+E57+E89+E93+E96</f>
        <v>1851302.22</v>
      </c>
      <c r="F46" s="117">
        <f>F47+F57+F93+F89+F96</f>
        <v>2318754</v>
      </c>
      <c r="G46" s="400">
        <f>G47+G57+G89+G93+G96</f>
        <v>2236003.5099999998</v>
      </c>
      <c r="H46" s="115">
        <f t="shared" ref="H46:H83" si="13">SUM(G46/E46*100)</f>
        <v>120.78003719997699</v>
      </c>
      <c r="I46" s="115">
        <f>SUM(G46/F46*100)</f>
        <v>96.431251870616705</v>
      </c>
      <c r="J46" s="57"/>
    </row>
    <row r="47" spans="1:10" s="58" customFormat="1" x14ac:dyDescent="0.2">
      <c r="A47" s="118"/>
      <c r="B47" s="148">
        <v>31</v>
      </c>
      <c r="C47" s="118"/>
      <c r="D47" s="149" t="s">
        <v>8</v>
      </c>
      <c r="E47" s="401">
        <f>E48+E52+E54</f>
        <v>1444258.8699999999</v>
      </c>
      <c r="F47" s="124">
        <v>1878500</v>
      </c>
      <c r="G47" s="401">
        <f>G48+G52+G54</f>
        <v>1818340.2199999997</v>
      </c>
      <c r="H47" s="119">
        <f t="shared" si="13"/>
        <v>125.90126727073519</v>
      </c>
      <c r="I47" s="119">
        <f>SUM(G47/F47*100)</f>
        <v>96.797456481235017</v>
      </c>
      <c r="J47" s="57"/>
    </row>
    <row r="48" spans="1:10" s="61" customFormat="1" x14ac:dyDescent="0.2">
      <c r="A48" s="268"/>
      <c r="B48" s="275">
        <v>311</v>
      </c>
      <c r="C48" s="276"/>
      <c r="D48" s="268" t="s">
        <v>41</v>
      </c>
      <c r="E48" s="392">
        <f>E49+E50+E51</f>
        <v>1190551.3999999999</v>
      </c>
      <c r="F48" s="107"/>
      <c r="G48" s="392">
        <f>G49+G50+G51</f>
        <v>1510096.8199999998</v>
      </c>
      <c r="H48" s="108">
        <f t="shared" si="13"/>
        <v>126.84011962860234</v>
      </c>
      <c r="I48" s="108"/>
      <c r="J48" s="60"/>
    </row>
    <row r="49" spans="1:10" s="66" customFormat="1" x14ac:dyDescent="0.2">
      <c r="A49" s="44"/>
      <c r="B49" s="43">
        <v>3111</v>
      </c>
      <c r="C49" s="44"/>
      <c r="D49" s="44" t="s">
        <v>62</v>
      </c>
      <c r="E49" s="402">
        <v>1161202.8999999999</v>
      </c>
      <c r="F49" s="108"/>
      <c r="G49" s="402">
        <v>1459806.4</v>
      </c>
      <c r="H49" s="107">
        <f t="shared" si="13"/>
        <v>125.71501500728253</v>
      </c>
      <c r="I49" s="107"/>
      <c r="J49" s="65"/>
    </row>
    <row r="50" spans="1:10" s="66" customFormat="1" x14ac:dyDescent="0.2">
      <c r="A50" s="44"/>
      <c r="B50" s="43" t="s">
        <v>130</v>
      </c>
      <c r="C50" s="44"/>
      <c r="D50" s="44" t="s">
        <v>131</v>
      </c>
      <c r="E50" s="402">
        <v>20764.73</v>
      </c>
      <c r="F50" s="108"/>
      <c r="G50" s="402">
        <v>38590.29</v>
      </c>
      <c r="H50" s="107">
        <f t="shared" si="13"/>
        <v>185.84537338072781</v>
      </c>
      <c r="I50" s="107"/>
    </row>
    <row r="51" spans="1:10" s="66" customFormat="1" x14ac:dyDescent="0.2">
      <c r="A51" s="44"/>
      <c r="B51" s="43" t="s">
        <v>132</v>
      </c>
      <c r="C51" s="44"/>
      <c r="D51" s="44" t="s">
        <v>133</v>
      </c>
      <c r="E51" s="402">
        <v>8583.77</v>
      </c>
      <c r="F51" s="108"/>
      <c r="G51" s="402">
        <v>11700.13</v>
      </c>
      <c r="H51" s="107">
        <f t="shared" si="13"/>
        <v>136.30525981008344</v>
      </c>
      <c r="I51" s="107"/>
    </row>
    <row r="52" spans="1:10" s="66" customFormat="1" x14ac:dyDescent="0.2">
      <c r="A52" s="276"/>
      <c r="B52" s="277" t="s">
        <v>134</v>
      </c>
      <c r="C52" s="278"/>
      <c r="D52" s="278" t="s">
        <v>43</v>
      </c>
      <c r="E52" s="403">
        <f>E53</f>
        <v>63537.13</v>
      </c>
      <c r="F52" s="111"/>
      <c r="G52" s="403">
        <f>G53</f>
        <v>64362.39</v>
      </c>
      <c r="H52" s="107">
        <f t="shared" si="13"/>
        <v>101.29886257059455</v>
      </c>
      <c r="I52" s="111"/>
    </row>
    <row r="53" spans="1:10" s="66" customFormat="1" x14ac:dyDescent="0.2">
      <c r="A53" s="44"/>
      <c r="B53" s="43" t="s">
        <v>74</v>
      </c>
      <c r="C53" s="44"/>
      <c r="D53" s="44" t="s">
        <v>43</v>
      </c>
      <c r="E53" s="402">
        <v>63537.13</v>
      </c>
      <c r="F53" s="108"/>
      <c r="G53" s="402">
        <v>64362.39</v>
      </c>
      <c r="H53" s="107">
        <f t="shared" si="13"/>
        <v>101.29886257059455</v>
      </c>
      <c r="I53" s="107"/>
    </row>
    <row r="54" spans="1:10" s="66" customFormat="1" x14ac:dyDescent="0.2">
      <c r="A54" s="268"/>
      <c r="B54" s="259">
        <v>313</v>
      </c>
      <c r="C54" s="268"/>
      <c r="D54" s="268" t="s">
        <v>42</v>
      </c>
      <c r="E54" s="404">
        <f>E55+E56</f>
        <v>190170.34</v>
      </c>
      <c r="F54" s="109"/>
      <c r="G54" s="404">
        <f>G55+G56</f>
        <v>243881.01</v>
      </c>
      <c r="H54" s="108">
        <f t="shared" si="13"/>
        <v>128.24345268562911</v>
      </c>
      <c r="I54" s="145"/>
    </row>
    <row r="55" spans="1:10" s="58" customFormat="1" x14ac:dyDescent="0.2">
      <c r="A55" s="44"/>
      <c r="B55" s="47">
        <v>3132</v>
      </c>
      <c r="C55" s="44"/>
      <c r="D55" s="44" t="s">
        <v>63</v>
      </c>
      <c r="E55" s="405">
        <v>190170.34</v>
      </c>
      <c r="F55" s="110"/>
      <c r="G55" s="405">
        <v>243881.01</v>
      </c>
      <c r="H55" s="108">
        <f t="shared" si="13"/>
        <v>128.24345268562911</v>
      </c>
      <c r="I55" s="145"/>
    </row>
    <row r="56" spans="1:10" s="61" customFormat="1" ht="30" x14ac:dyDescent="0.2">
      <c r="A56" s="44"/>
      <c r="B56" s="47">
        <v>3133</v>
      </c>
      <c r="C56" s="44"/>
      <c r="D56" s="46" t="s">
        <v>64</v>
      </c>
      <c r="E56" s="405"/>
      <c r="F56" s="110"/>
      <c r="G56" s="405"/>
      <c r="H56" s="108" t="e">
        <f t="shared" si="13"/>
        <v>#DIV/0!</v>
      </c>
      <c r="I56" s="108"/>
    </row>
    <row r="57" spans="1:10" s="58" customFormat="1" x14ac:dyDescent="0.2">
      <c r="A57" s="118"/>
      <c r="B57" s="148">
        <v>32</v>
      </c>
      <c r="C57" s="118"/>
      <c r="D57" s="149" t="s">
        <v>9</v>
      </c>
      <c r="E57" s="401">
        <f>E58+E63+E70+E80+E82</f>
        <v>348444.76</v>
      </c>
      <c r="F57" s="124">
        <v>376398</v>
      </c>
      <c r="G57" s="401">
        <f>G58+G63+G70+G80+G82</f>
        <v>354041.68</v>
      </c>
      <c r="H57" s="119">
        <f t="shared" si="13"/>
        <v>101.60625747392498</v>
      </c>
      <c r="I57" s="119">
        <f>SUM(G57/F57*100)</f>
        <v>94.060457281919668</v>
      </c>
    </row>
    <row r="58" spans="1:10" s="58" customFormat="1" x14ac:dyDescent="0.2">
      <c r="A58" s="268"/>
      <c r="B58" s="275">
        <v>321</v>
      </c>
      <c r="C58" s="268"/>
      <c r="D58" s="268" t="s">
        <v>44</v>
      </c>
      <c r="E58" s="392">
        <f>SUM(E59:E62)</f>
        <v>48319.969999999994</v>
      </c>
      <c r="F58" s="107"/>
      <c r="G58" s="392">
        <f>SUM(G59:G62)</f>
        <v>50125.01</v>
      </c>
      <c r="H58" s="108">
        <f t="shared" si="13"/>
        <v>103.73559834577715</v>
      </c>
      <c r="I58" s="108"/>
    </row>
    <row r="59" spans="1:10" s="67" customFormat="1" x14ac:dyDescent="0.2">
      <c r="A59" s="44"/>
      <c r="B59" s="43" t="s">
        <v>65</v>
      </c>
      <c r="C59" s="44"/>
      <c r="D59" s="44" t="s">
        <v>66</v>
      </c>
      <c r="E59" s="402">
        <v>11026.38</v>
      </c>
      <c r="F59" s="108"/>
      <c r="G59" s="402">
        <v>10561.08</v>
      </c>
      <c r="H59" s="108">
        <f t="shared" si="13"/>
        <v>95.780120039396436</v>
      </c>
      <c r="I59" s="108"/>
    </row>
    <row r="60" spans="1:10" s="58" customFormat="1" ht="30" x14ac:dyDescent="0.2">
      <c r="A60" s="44"/>
      <c r="B60" s="43" t="s">
        <v>67</v>
      </c>
      <c r="C60" s="44"/>
      <c r="D60" s="46" t="s">
        <v>48</v>
      </c>
      <c r="E60" s="402">
        <v>35364.85</v>
      </c>
      <c r="F60" s="108"/>
      <c r="G60" s="402">
        <v>38082.43</v>
      </c>
      <c r="H60" s="274">
        <f t="shared" si="13"/>
        <v>107.68440980238853</v>
      </c>
      <c r="I60" s="146"/>
    </row>
    <row r="61" spans="1:10" s="58" customFormat="1" x14ac:dyDescent="0.2">
      <c r="A61" s="44"/>
      <c r="B61" s="43" t="s">
        <v>135</v>
      </c>
      <c r="C61" s="44"/>
      <c r="D61" s="46" t="s">
        <v>49</v>
      </c>
      <c r="E61" s="402">
        <v>919.54</v>
      </c>
      <c r="F61" s="108"/>
      <c r="G61" s="402">
        <v>215</v>
      </c>
      <c r="H61" s="274">
        <f t="shared" si="13"/>
        <v>23.381255845313962</v>
      </c>
      <c r="I61" s="146"/>
    </row>
    <row r="62" spans="1:10" s="58" customFormat="1" x14ac:dyDescent="0.2">
      <c r="A62" s="44"/>
      <c r="B62" s="43" t="s">
        <v>136</v>
      </c>
      <c r="C62" s="44"/>
      <c r="D62" s="46" t="s">
        <v>137</v>
      </c>
      <c r="E62" s="402">
        <v>1009.2</v>
      </c>
      <c r="F62" s="108"/>
      <c r="G62" s="402">
        <v>1266.5</v>
      </c>
      <c r="H62" s="274">
        <f t="shared" si="13"/>
        <v>125.4954419342053</v>
      </c>
      <c r="I62" s="146"/>
    </row>
    <row r="63" spans="1:10" s="58" customFormat="1" x14ac:dyDescent="0.2">
      <c r="A63" s="268"/>
      <c r="B63" s="275">
        <v>322</v>
      </c>
      <c r="C63" s="268"/>
      <c r="D63" s="268" t="s">
        <v>45</v>
      </c>
      <c r="E63" s="390">
        <f>SUM(E64:E69)</f>
        <v>186862.54</v>
      </c>
      <c r="F63" s="105"/>
      <c r="G63" s="390">
        <f>SUM(G64:G69)</f>
        <v>169880.09</v>
      </c>
      <c r="H63" s="108">
        <f t="shared" si="13"/>
        <v>90.911795376430177</v>
      </c>
      <c r="I63" s="108"/>
    </row>
    <row r="64" spans="1:10" s="58" customFormat="1" x14ac:dyDescent="0.2">
      <c r="A64" s="44"/>
      <c r="B64" s="43" t="s">
        <v>68</v>
      </c>
      <c r="C64" s="44"/>
      <c r="D64" s="44" t="s">
        <v>52</v>
      </c>
      <c r="E64" s="391">
        <v>17577.47</v>
      </c>
      <c r="F64" s="106"/>
      <c r="G64" s="391">
        <v>18378.7</v>
      </c>
      <c r="H64" s="108">
        <f t="shared" si="13"/>
        <v>104.55827829602326</v>
      </c>
      <c r="I64" s="108"/>
    </row>
    <row r="65" spans="1:9" s="58" customFormat="1" x14ac:dyDescent="0.2">
      <c r="A65" s="44"/>
      <c r="B65" s="43" t="s">
        <v>138</v>
      </c>
      <c r="C65" s="44"/>
      <c r="D65" s="44" t="s">
        <v>53</v>
      </c>
      <c r="E65" s="391">
        <v>105285.73</v>
      </c>
      <c r="F65" s="106"/>
      <c r="G65" s="391">
        <v>106199.61</v>
      </c>
      <c r="H65" s="108">
        <f t="shared" si="13"/>
        <v>100.86799987044779</v>
      </c>
      <c r="I65" s="108"/>
    </row>
    <row r="66" spans="1:9" s="67" customFormat="1" x14ac:dyDescent="0.2">
      <c r="A66" s="44"/>
      <c r="B66" s="43" t="s">
        <v>69</v>
      </c>
      <c r="C66" s="44"/>
      <c r="D66" s="44" t="s">
        <v>70</v>
      </c>
      <c r="E66" s="391">
        <v>57055.56</v>
      </c>
      <c r="F66" s="106"/>
      <c r="G66" s="391">
        <v>38447.65</v>
      </c>
      <c r="H66" s="108">
        <f t="shared" si="13"/>
        <v>67.386333601843546</v>
      </c>
      <c r="I66" s="108"/>
    </row>
    <row r="67" spans="1:9" s="58" customFormat="1" ht="30" x14ac:dyDescent="0.2">
      <c r="A67" s="44"/>
      <c r="B67" s="43" t="s">
        <v>71</v>
      </c>
      <c r="C67" s="44"/>
      <c r="D67" s="46" t="s">
        <v>72</v>
      </c>
      <c r="E67" s="391">
        <v>3998.63</v>
      </c>
      <c r="F67" s="106"/>
      <c r="G67" s="391">
        <v>2125.1999999999998</v>
      </c>
      <c r="H67" s="274">
        <f t="shared" si="13"/>
        <v>53.148203259616409</v>
      </c>
      <c r="I67" s="146"/>
    </row>
    <row r="68" spans="1:9" s="58" customFormat="1" x14ac:dyDescent="0.2">
      <c r="A68" s="44"/>
      <c r="B68" s="43" t="s">
        <v>139</v>
      </c>
      <c r="C68" s="44"/>
      <c r="D68" s="46" t="s">
        <v>50</v>
      </c>
      <c r="E68" s="391">
        <v>1649.65</v>
      </c>
      <c r="F68" s="106"/>
      <c r="G68" s="391">
        <v>4357.83</v>
      </c>
      <c r="H68" s="274">
        <f t="shared" si="13"/>
        <v>264.16694450337951</v>
      </c>
      <c r="I68" s="146"/>
    </row>
    <row r="69" spans="1:9" s="58" customFormat="1" x14ac:dyDescent="0.2">
      <c r="A69" s="44"/>
      <c r="B69" s="43" t="s">
        <v>140</v>
      </c>
      <c r="C69" s="44"/>
      <c r="D69" s="46" t="s">
        <v>141</v>
      </c>
      <c r="E69" s="391">
        <v>1295.5</v>
      </c>
      <c r="F69" s="106"/>
      <c r="G69" s="391">
        <v>371.1</v>
      </c>
      <c r="H69" s="274">
        <f t="shared" si="13"/>
        <v>28.645310690852956</v>
      </c>
      <c r="I69" s="146"/>
    </row>
    <row r="70" spans="1:9" s="58" customFormat="1" ht="15.75" customHeight="1" x14ac:dyDescent="0.2">
      <c r="A70" s="268"/>
      <c r="B70" s="265">
        <v>323</v>
      </c>
      <c r="C70" s="258"/>
      <c r="D70" s="279" t="s">
        <v>39</v>
      </c>
      <c r="E70" s="392">
        <f>SUM(E71:E79)</f>
        <v>104936.48</v>
      </c>
      <c r="F70" s="107"/>
      <c r="G70" s="392">
        <f>SUM(G71:G79)</f>
        <v>124277.22000000002</v>
      </c>
      <c r="H70" s="108">
        <f t="shared" si="13"/>
        <v>118.43090219912087</v>
      </c>
      <c r="I70" s="108"/>
    </row>
    <row r="71" spans="1:9" s="58" customFormat="1" ht="15.75" customHeight="1" x14ac:dyDescent="0.2">
      <c r="A71" s="44"/>
      <c r="B71" s="50" t="s">
        <v>75</v>
      </c>
      <c r="C71" s="62"/>
      <c r="D71" s="48" t="s">
        <v>76</v>
      </c>
      <c r="E71" s="402">
        <v>53957.39</v>
      </c>
      <c r="F71" s="108"/>
      <c r="G71" s="402">
        <v>60355.15</v>
      </c>
      <c r="H71" s="108">
        <f t="shared" si="13"/>
        <v>111.85705980218836</v>
      </c>
      <c r="I71" s="108"/>
    </row>
    <row r="72" spans="1:9" s="58" customFormat="1" ht="15.75" customHeight="1" x14ac:dyDescent="0.2">
      <c r="A72" s="44"/>
      <c r="B72" s="50" t="s">
        <v>77</v>
      </c>
      <c r="C72" s="62"/>
      <c r="D72" s="48" t="s">
        <v>78</v>
      </c>
      <c r="E72" s="402">
        <v>13777.32</v>
      </c>
      <c r="F72" s="108"/>
      <c r="G72" s="402">
        <v>25903.360000000001</v>
      </c>
      <c r="H72" s="108">
        <f t="shared" si="13"/>
        <v>188.0145049980693</v>
      </c>
      <c r="I72" s="108"/>
    </row>
    <row r="73" spans="1:9" s="58" customFormat="1" ht="15.75" customHeight="1" x14ac:dyDescent="0.2">
      <c r="A73" s="44"/>
      <c r="B73" s="50">
        <v>3233</v>
      </c>
      <c r="C73" s="62"/>
      <c r="D73" s="48" t="s">
        <v>142</v>
      </c>
      <c r="E73" s="402">
        <v>248.85</v>
      </c>
      <c r="F73" s="108"/>
      <c r="G73" s="402">
        <v>1038.8499999999999</v>
      </c>
      <c r="H73" s="108">
        <f t="shared" si="13"/>
        <v>417.46031746031741</v>
      </c>
      <c r="I73" s="108"/>
    </row>
    <row r="74" spans="1:9" s="58" customFormat="1" ht="15.75" customHeight="1" x14ac:dyDescent="0.2">
      <c r="A74" s="44"/>
      <c r="B74" s="50" t="s">
        <v>79</v>
      </c>
      <c r="C74" s="62"/>
      <c r="D74" s="48" t="s">
        <v>80</v>
      </c>
      <c r="E74" s="402">
        <v>9263.32</v>
      </c>
      <c r="F74" s="108"/>
      <c r="G74" s="402">
        <v>8961.76</v>
      </c>
      <c r="H74" s="108">
        <f t="shared" si="13"/>
        <v>96.744579697128032</v>
      </c>
      <c r="I74" s="108"/>
    </row>
    <row r="75" spans="1:9" s="58" customFormat="1" ht="15.75" customHeight="1" x14ac:dyDescent="0.2">
      <c r="A75" s="44"/>
      <c r="B75" s="50">
        <v>3235</v>
      </c>
      <c r="C75" s="62"/>
      <c r="D75" s="48" t="s">
        <v>57</v>
      </c>
      <c r="E75" s="402">
        <v>1304.29</v>
      </c>
      <c r="F75" s="108"/>
      <c r="G75" s="402">
        <v>1304.29</v>
      </c>
      <c r="H75" s="108">
        <f t="shared" si="13"/>
        <v>100</v>
      </c>
      <c r="I75" s="108"/>
    </row>
    <row r="76" spans="1:9" s="58" customFormat="1" ht="15.75" customHeight="1" x14ac:dyDescent="0.2">
      <c r="A76" s="44"/>
      <c r="B76" s="50">
        <v>3236</v>
      </c>
      <c r="C76" s="62"/>
      <c r="D76" s="48" t="s">
        <v>54</v>
      </c>
      <c r="E76" s="402">
        <v>4298.17</v>
      </c>
      <c r="F76" s="108"/>
      <c r="G76" s="402">
        <v>5490.31</v>
      </c>
      <c r="H76" s="108">
        <f t="shared" si="13"/>
        <v>127.73598996782351</v>
      </c>
      <c r="I76" s="108"/>
    </row>
    <row r="77" spans="1:9" s="58" customFormat="1" ht="15.75" customHeight="1" x14ac:dyDescent="0.2">
      <c r="A77" s="44"/>
      <c r="B77" s="50">
        <v>3237</v>
      </c>
      <c r="C77" s="62"/>
      <c r="D77" s="48" t="s">
        <v>55</v>
      </c>
      <c r="E77" s="402">
        <v>1556.62</v>
      </c>
      <c r="F77" s="108"/>
      <c r="G77" s="402">
        <v>5461.8</v>
      </c>
      <c r="H77" s="108">
        <f t="shared" si="13"/>
        <v>350.87561511480004</v>
      </c>
      <c r="I77" s="108"/>
    </row>
    <row r="78" spans="1:9" s="61" customFormat="1" ht="15.75" customHeight="1" x14ac:dyDescent="0.2">
      <c r="A78" s="44"/>
      <c r="B78" s="50" t="s">
        <v>81</v>
      </c>
      <c r="C78" s="62"/>
      <c r="D78" s="48" t="s">
        <v>82</v>
      </c>
      <c r="E78" s="402">
        <v>2169.3200000000002</v>
      </c>
      <c r="F78" s="108"/>
      <c r="G78" s="402">
        <v>2244.3200000000002</v>
      </c>
      <c r="H78" s="108">
        <f t="shared" si="13"/>
        <v>103.4573045931444</v>
      </c>
      <c r="I78" s="108"/>
    </row>
    <row r="79" spans="1:9" s="58" customFormat="1" x14ac:dyDescent="0.2">
      <c r="A79" s="44"/>
      <c r="B79" s="50" t="s">
        <v>83</v>
      </c>
      <c r="C79" s="62"/>
      <c r="D79" s="48" t="s">
        <v>56</v>
      </c>
      <c r="E79" s="402">
        <v>18361.2</v>
      </c>
      <c r="F79" s="108"/>
      <c r="G79" s="402">
        <v>13517.38</v>
      </c>
      <c r="H79" s="107">
        <f t="shared" si="13"/>
        <v>73.619262357580112</v>
      </c>
      <c r="I79" s="107"/>
    </row>
    <row r="80" spans="1:9" s="58" customFormat="1" x14ac:dyDescent="0.2">
      <c r="A80" s="276"/>
      <c r="B80" s="280">
        <v>324</v>
      </c>
      <c r="C80" s="281"/>
      <c r="D80" s="282" t="s">
        <v>90</v>
      </c>
      <c r="E80" s="403">
        <f>E81</f>
        <v>0</v>
      </c>
      <c r="F80" s="111"/>
      <c r="G80" s="403">
        <f>G81</f>
        <v>0</v>
      </c>
      <c r="H80" s="107" t="e">
        <f t="shared" si="13"/>
        <v>#DIV/0!</v>
      </c>
      <c r="I80" s="111"/>
    </row>
    <row r="81" spans="1:9" s="58" customFormat="1" x14ac:dyDescent="0.2">
      <c r="A81" s="44"/>
      <c r="B81" s="50">
        <v>3241</v>
      </c>
      <c r="C81" s="62"/>
      <c r="D81" s="48" t="s">
        <v>90</v>
      </c>
      <c r="E81" s="402"/>
      <c r="F81" s="108"/>
      <c r="G81" s="402"/>
      <c r="H81" s="107" t="e">
        <f t="shared" si="13"/>
        <v>#DIV/0!</v>
      </c>
      <c r="I81" s="107"/>
    </row>
    <row r="82" spans="1:9" s="58" customFormat="1" ht="15.75" customHeight="1" x14ac:dyDescent="0.2">
      <c r="A82" s="268"/>
      <c r="B82" s="265">
        <v>329</v>
      </c>
      <c r="C82" s="258"/>
      <c r="D82" s="279" t="s">
        <v>46</v>
      </c>
      <c r="E82" s="392">
        <f>SUM(E83:E88)</f>
        <v>8325.77</v>
      </c>
      <c r="F82" s="107"/>
      <c r="G82" s="392">
        <f>SUM(G83:G88)</f>
        <v>9759.36</v>
      </c>
      <c r="H82" s="108">
        <f t="shared" si="13"/>
        <v>117.21870769910771</v>
      </c>
      <c r="I82" s="108"/>
    </row>
    <row r="83" spans="1:9" s="58" customFormat="1" x14ac:dyDescent="0.2">
      <c r="A83" s="44"/>
      <c r="B83" s="50">
        <v>3292</v>
      </c>
      <c r="C83" s="62"/>
      <c r="D83" s="49" t="s">
        <v>194</v>
      </c>
      <c r="E83" s="402">
        <v>3174.33</v>
      </c>
      <c r="F83" s="108"/>
      <c r="G83" s="402">
        <v>3160.31</v>
      </c>
      <c r="H83" s="108">
        <f t="shared" si="13"/>
        <v>99.558331994468134</v>
      </c>
      <c r="I83" s="108"/>
    </row>
    <row r="84" spans="1:9" s="58" customFormat="1" ht="15.75" customHeight="1" x14ac:dyDescent="0.2">
      <c r="A84" s="44"/>
      <c r="B84" s="50" t="s">
        <v>84</v>
      </c>
      <c r="C84" s="62"/>
      <c r="D84" s="48" t="s">
        <v>85</v>
      </c>
      <c r="E84" s="427">
        <v>49.45</v>
      </c>
      <c r="F84" s="108"/>
      <c r="G84" s="402">
        <v>774.55</v>
      </c>
      <c r="H84" s="108">
        <f>SUM(G84/E84*100)</f>
        <v>1566.329625884732</v>
      </c>
      <c r="I84" s="108"/>
    </row>
    <row r="85" spans="1:9" s="58" customFormat="1" ht="15.75" customHeight="1" x14ac:dyDescent="0.2">
      <c r="A85" s="44"/>
      <c r="B85" s="50">
        <v>3294</v>
      </c>
      <c r="C85" s="62"/>
      <c r="D85" s="48" t="s">
        <v>195</v>
      </c>
      <c r="E85" s="427">
        <v>189.63</v>
      </c>
      <c r="F85" s="108"/>
      <c r="G85" s="402">
        <v>163.09</v>
      </c>
      <c r="H85" s="108">
        <f>SUM(G85/E85*100)</f>
        <v>86.00432421030429</v>
      </c>
      <c r="I85" s="108"/>
    </row>
    <row r="86" spans="1:9" s="61" customFormat="1" ht="15.75" customHeight="1" x14ac:dyDescent="0.2">
      <c r="A86" s="44"/>
      <c r="B86" s="55">
        <v>3295</v>
      </c>
      <c r="C86" s="62"/>
      <c r="D86" s="56" t="s">
        <v>86</v>
      </c>
      <c r="E86" s="402">
        <v>3328.86</v>
      </c>
      <c r="F86" s="108"/>
      <c r="G86" s="402">
        <v>3992.59</v>
      </c>
      <c r="H86" s="108">
        <f>SUM(G86/E86*100)</f>
        <v>119.93865767860467</v>
      </c>
      <c r="I86" s="108"/>
    </row>
    <row r="87" spans="1:9" s="61" customFormat="1" ht="15.75" customHeight="1" x14ac:dyDescent="0.2">
      <c r="A87" s="44"/>
      <c r="B87" s="55">
        <v>3296</v>
      </c>
      <c r="C87" s="62"/>
      <c r="D87" s="56" t="s">
        <v>228</v>
      </c>
      <c r="E87" s="402">
        <v>0</v>
      </c>
      <c r="F87" s="108"/>
      <c r="G87" s="402"/>
      <c r="H87" s="108" t="e">
        <f>SUM(G87/E87*100)</f>
        <v>#DIV/0!</v>
      </c>
      <c r="I87" s="108"/>
    </row>
    <row r="88" spans="1:9" s="61" customFormat="1" ht="15.75" customHeight="1" x14ac:dyDescent="0.2">
      <c r="A88" s="44"/>
      <c r="B88" s="55" t="s">
        <v>87</v>
      </c>
      <c r="C88" s="62"/>
      <c r="D88" s="56" t="s">
        <v>46</v>
      </c>
      <c r="E88" s="402">
        <v>1583.5</v>
      </c>
      <c r="F88" s="108"/>
      <c r="G88" s="402">
        <v>1668.82</v>
      </c>
      <c r="H88" s="107">
        <f t="shared" ref="H88:H112" si="14">SUM(G88/E88*100)</f>
        <v>105.38806441427218</v>
      </c>
      <c r="I88" s="107"/>
    </row>
    <row r="89" spans="1:9" s="61" customFormat="1" ht="15.75" customHeight="1" x14ac:dyDescent="0.2">
      <c r="A89" s="118"/>
      <c r="B89" s="148">
        <v>34</v>
      </c>
      <c r="C89" s="118"/>
      <c r="D89" s="149" t="s">
        <v>12</v>
      </c>
      <c r="E89" s="401">
        <f>E90</f>
        <v>862.99</v>
      </c>
      <c r="F89" s="124">
        <v>816</v>
      </c>
      <c r="G89" s="401">
        <f>G90</f>
        <v>839.02</v>
      </c>
      <c r="H89" s="119">
        <f t="shared" ref="H89:H92" si="15">SUM(G89/E89*100)</f>
        <v>97.222447537051409</v>
      </c>
      <c r="I89" s="119">
        <f>SUM(G89/F89*100)</f>
        <v>102.82107843137254</v>
      </c>
    </row>
    <row r="90" spans="1:9" s="61" customFormat="1" ht="15.75" customHeight="1" x14ac:dyDescent="0.2">
      <c r="A90" s="268"/>
      <c r="B90" s="265">
        <v>343</v>
      </c>
      <c r="C90" s="258"/>
      <c r="D90" s="279" t="s">
        <v>47</v>
      </c>
      <c r="E90" s="392">
        <f>E91+E92</f>
        <v>862.99</v>
      </c>
      <c r="F90" s="107"/>
      <c r="G90" s="392">
        <f>G91+G92</f>
        <v>839.02</v>
      </c>
      <c r="H90" s="108">
        <f t="shared" si="15"/>
        <v>97.222447537051409</v>
      </c>
      <c r="I90" s="108"/>
    </row>
    <row r="91" spans="1:9" s="61" customFormat="1" ht="15.75" customHeight="1" x14ac:dyDescent="0.2">
      <c r="A91" s="44"/>
      <c r="B91" s="50" t="s">
        <v>88</v>
      </c>
      <c r="C91" s="62"/>
      <c r="D91" s="48" t="s">
        <v>89</v>
      </c>
      <c r="E91" s="402">
        <v>862.76</v>
      </c>
      <c r="F91" s="108"/>
      <c r="G91" s="402">
        <v>838.71</v>
      </c>
      <c r="H91" s="107">
        <f t="shared" si="15"/>
        <v>97.212434512494795</v>
      </c>
      <c r="I91" s="146"/>
    </row>
    <row r="92" spans="1:9" s="61" customFormat="1" ht="15.75" customHeight="1" x14ac:dyDescent="0.2">
      <c r="A92" s="44"/>
      <c r="B92" s="50">
        <v>3433</v>
      </c>
      <c r="C92" s="62"/>
      <c r="D92" s="48" t="s">
        <v>196</v>
      </c>
      <c r="E92" s="402">
        <v>0.23</v>
      </c>
      <c r="F92" s="108"/>
      <c r="G92" s="402">
        <v>0.31</v>
      </c>
      <c r="H92" s="107">
        <f t="shared" si="15"/>
        <v>134.78260869565219</v>
      </c>
      <c r="I92" s="146"/>
    </row>
    <row r="93" spans="1:9" s="58" customFormat="1" ht="33" customHeight="1" x14ac:dyDescent="0.2">
      <c r="A93" s="118"/>
      <c r="B93" s="148" t="s">
        <v>185</v>
      </c>
      <c r="C93" s="118"/>
      <c r="D93" s="306" t="s">
        <v>186</v>
      </c>
      <c r="E93" s="401">
        <f>E94</f>
        <v>56561.54</v>
      </c>
      <c r="F93" s="124">
        <v>61850</v>
      </c>
      <c r="G93" s="401">
        <f>G94</f>
        <v>61594.59</v>
      </c>
      <c r="H93" s="119">
        <f t="shared" si="14"/>
        <v>108.89836097107681</v>
      </c>
      <c r="I93" s="119">
        <f>SUM(G93/F93*100)</f>
        <v>99.587049312853665</v>
      </c>
    </row>
    <row r="94" spans="1:9" s="67" customFormat="1" x14ac:dyDescent="0.2">
      <c r="A94" s="268"/>
      <c r="B94" s="265">
        <v>372</v>
      </c>
      <c r="C94" s="258"/>
      <c r="D94" s="279" t="s">
        <v>187</v>
      </c>
      <c r="E94" s="392">
        <f>E95</f>
        <v>56561.54</v>
      </c>
      <c r="F94" s="107"/>
      <c r="G94" s="392">
        <f>G95</f>
        <v>61594.59</v>
      </c>
      <c r="H94" s="108">
        <f t="shared" si="14"/>
        <v>108.89836097107681</v>
      </c>
      <c r="I94" s="108"/>
    </row>
    <row r="95" spans="1:9" s="61" customFormat="1" x14ac:dyDescent="0.2">
      <c r="A95" s="44"/>
      <c r="B95" s="50">
        <v>3722</v>
      </c>
      <c r="C95" s="62"/>
      <c r="D95" s="48" t="s">
        <v>188</v>
      </c>
      <c r="E95" s="402">
        <v>56561.54</v>
      </c>
      <c r="F95" s="108"/>
      <c r="G95" s="402">
        <v>61594.59</v>
      </c>
      <c r="H95" s="107">
        <f t="shared" si="14"/>
        <v>108.89836097107681</v>
      </c>
      <c r="I95" s="146"/>
    </row>
    <row r="96" spans="1:9" s="61" customFormat="1" x14ac:dyDescent="0.2">
      <c r="A96" s="118"/>
      <c r="B96" s="148" t="s">
        <v>223</v>
      </c>
      <c r="C96" s="118"/>
      <c r="D96" s="306" t="s">
        <v>224</v>
      </c>
      <c r="E96" s="401">
        <f>E97</f>
        <v>1174.06</v>
      </c>
      <c r="F96" s="124">
        <v>1190</v>
      </c>
      <c r="G96" s="401">
        <f>G97</f>
        <v>1188</v>
      </c>
      <c r="H96" s="119">
        <f t="shared" ref="H96:H98" si="16">SUM(G96/E96*100)</f>
        <v>101.18733284499942</v>
      </c>
      <c r="I96" s="119">
        <f>SUM(G96/F96*100)</f>
        <v>99.831932773109244</v>
      </c>
    </row>
    <row r="97" spans="1:9" s="61" customFormat="1" x14ac:dyDescent="0.2">
      <c r="A97" s="268"/>
      <c r="B97" s="265">
        <v>381</v>
      </c>
      <c r="C97" s="258"/>
      <c r="D97" s="279" t="s">
        <v>216</v>
      </c>
      <c r="E97" s="392">
        <f>E98</f>
        <v>1174.06</v>
      </c>
      <c r="F97" s="107"/>
      <c r="G97" s="392">
        <f>G98</f>
        <v>1188</v>
      </c>
      <c r="H97" s="108">
        <f t="shared" si="16"/>
        <v>101.18733284499942</v>
      </c>
      <c r="I97" s="108"/>
    </row>
    <row r="98" spans="1:9" s="61" customFormat="1" x14ac:dyDescent="0.2">
      <c r="A98" s="44"/>
      <c r="B98" s="50">
        <v>3812</v>
      </c>
      <c r="C98" s="62"/>
      <c r="D98" s="48" t="s">
        <v>225</v>
      </c>
      <c r="E98" s="402">
        <v>1174.06</v>
      </c>
      <c r="F98" s="108"/>
      <c r="G98" s="402">
        <v>1188</v>
      </c>
      <c r="H98" s="107">
        <f t="shared" si="16"/>
        <v>101.18733284499942</v>
      </c>
      <c r="I98" s="146"/>
    </row>
    <row r="99" spans="1:9" s="58" customFormat="1" x14ac:dyDescent="0.2">
      <c r="A99" s="113">
        <v>4</v>
      </c>
      <c r="B99" s="507" t="s">
        <v>13</v>
      </c>
      <c r="C99" s="508"/>
      <c r="D99" s="509"/>
      <c r="E99" s="406">
        <f>E100+E109</f>
        <v>38502.29</v>
      </c>
      <c r="F99" s="114">
        <f>F100+F109</f>
        <v>213442</v>
      </c>
      <c r="G99" s="406">
        <f>G100+G109</f>
        <v>210288.14</v>
      </c>
      <c r="H99" s="115">
        <f t="shared" si="14"/>
        <v>546.17047453541079</v>
      </c>
      <c r="I99" s="115">
        <f>SUM(G99/F99*100)</f>
        <v>98.52238078728648</v>
      </c>
    </row>
    <row r="100" spans="1:9" s="58" customFormat="1" x14ac:dyDescent="0.2">
      <c r="A100" s="118"/>
      <c r="B100" s="148">
        <v>42</v>
      </c>
      <c r="C100" s="118"/>
      <c r="D100" s="149" t="s">
        <v>10</v>
      </c>
      <c r="E100" s="401">
        <f>E101+E107</f>
        <v>16197.29</v>
      </c>
      <c r="F100" s="124">
        <v>14550</v>
      </c>
      <c r="G100" s="401">
        <f>G101+G107</f>
        <v>14128.51</v>
      </c>
      <c r="H100" s="119">
        <f t="shared" si="14"/>
        <v>87.227616471644325</v>
      </c>
      <c r="I100" s="119">
        <f>SUM(G100/F100*100)</f>
        <v>97.103161512027498</v>
      </c>
    </row>
    <row r="101" spans="1:9" s="68" customFormat="1" x14ac:dyDescent="0.2">
      <c r="A101" s="276"/>
      <c r="B101" s="275">
        <v>422</v>
      </c>
      <c r="C101" s="276"/>
      <c r="D101" s="268" t="s">
        <v>40</v>
      </c>
      <c r="E101" s="392">
        <f>SUM(E102:E106)</f>
        <v>11444.54</v>
      </c>
      <c r="F101" s="107"/>
      <c r="G101" s="392">
        <f>SUM(G102:G106)</f>
        <v>10103.16</v>
      </c>
      <c r="H101" s="108">
        <f t="shared" si="14"/>
        <v>88.279301745635905</v>
      </c>
      <c r="I101" s="108"/>
    </row>
    <row r="102" spans="1:9" s="69" customFormat="1" x14ac:dyDescent="0.2">
      <c r="A102" s="44"/>
      <c r="B102" s="43" t="s">
        <v>93</v>
      </c>
      <c r="C102" s="44"/>
      <c r="D102" s="44" t="s">
        <v>94</v>
      </c>
      <c r="E102" s="402">
        <v>5458.66</v>
      </c>
      <c r="F102" s="108"/>
      <c r="G102" s="402">
        <v>8548.75</v>
      </c>
      <c r="H102" s="274">
        <f t="shared" si="14"/>
        <v>156.60894798357106</v>
      </c>
      <c r="I102" s="146"/>
    </row>
    <row r="103" spans="1:9" s="58" customFormat="1" ht="18" hidden="1" customHeight="1" x14ac:dyDescent="0.2">
      <c r="A103" s="45"/>
      <c r="B103" s="51" t="s">
        <v>91</v>
      </c>
      <c r="C103" s="64"/>
      <c r="D103" s="48" t="s">
        <v>92</v>
      </c>
      <c r="E103" s="387"/>
      <c r="F103" s="104"/>
      <c r="G103" s="387"/>
      <c r="H103" s="274" t="e">
        <f t="shared" si="14"/>
        <v>#DIV/0!</v>
      </c>
      <c r="I103" s="146"/>
    </row>
    <row r="104" spans="1:9" s="58" customFormat="1" ht="18" hidden="1" customHeight="1" x14ac:dyDescent="0.2">
      <c r="A104" s="45"/>
      <c r="B104" s="51" t="s">
        <v>143</v>
      </c>
      <c r="C104" s="64"/>
      <c r="D104" s="48" t="s">
        <v>144</v>
      </c>
      <c r="E104" s="387"/>
      <c r="F104" s="104"/>
      <c r="G104" s="387"/>
      <c r="H104" s="274" t="e">
        <f t="shared" si="14"/>
        <v>#DIV/0!</v>
      </c>
      <c r="I104" s="146"/>
    </row>
    <row r="105" spans="1:9" s="58" customFormat="1" ht="18" hidden="1" customHeight="1" x14ac:dyDescent="0.2">
      <c r="A105" s="45"/>
      <c r="B105" s="51" t="s">
        <v>145</v>
      </c>
      <c r="C105" s="64"/>
      <c r="D105" s="48" t="s">
        <v>146</v>
      </c>
      <c r="E105" s="387"/>
      <c r="F105" s="104"/>
      <c r="G105" s="387"/>
      <c r="H105" s="274" t="e">
        <f t="shared" si="14"/>
        <v>#DIV/0!</v>
      </c>
      <c r="I105" s="146"/>
    </row>
    <row r="106" spans="1:9" s="58" customFormat="1" ht="18" customHeight="1" x14ac:dyDescent="0.2">
      <c r="A106" s="45"/>
      <c r="B106" s="51" t="s">
        <v>226</v>
      </c>
      <c r="C106" s="64"/>
      <c r="D106" s="48" t="s">
        <v>205</v>
      </c>
      <c r="E106" s="387">
        <v>5985.88</v>
      </c>
      <c r="F106" s="104"/>
      <c r="G106" s="387">
        <v>1554.41</v>
      </c>
      <c r="H106" s="274">
        <f t="shared" si="14"/>
        <v>25.967944562871292</v>
      </c>
      <c r="I106" s="146"/>
    </row>
    <row r="107" spans="1:9" s="58" customFormat="1" ht="18" customHeight="1" x14ac:dyDescent="0.2">
      <c r="A107" s="276"/>
      <c r="B107" s="283" t="s">
        <v>147</v>
      </c>
      <c r="C107" s="281"/>
      <c r="D107" s="282" t="s">
        <v>148</v>
      </c>
      <c r="E107" s="407">
        <f>E108</f>
        <v>4752.75</v>
      </c>
      <c r="F107" s="112"/>
      <c r="G107" s="407">
        <f>G108</f>
        <v>4025.35</v>
      </c>
      <c r="H107" s="274">
        <f t="shared" ref="H107:H109" si="17">SUM(G107/E107*100)</f>
        <v>84.695176476776595</v>
      </c>
      <c r="I107" s="147"/>
    </row>
    <row r="108" spans="1:9" s="58" customFormat="1" ht="18" customHeight="1" x14ac:dyDescent="0.2">
      <c r="A108" s="45"/>
      <c r="B108" s="51" t="s">
        <v>149</v>
      </c>
      <c r="C108" s="64"/>
      <c r="D108" s="48" t="s">
        <v>150</v>
      </c>
      <c r="E108" s="387">
        <v>4752.75</v>
      </c>
      <c r="F108" s="104"/>
      <c r="G108" s="387">
        <v>4025.35</v>
      </c>
      <c r="H108" s="274">
        <f t="shared" si="17"/>
        <v>84.695176476776595</v>
      </c>
      <c r="I108" s="146"/>
    </row>
    <row r="109" spans="1:9" s="58" customFormat="1" ht="18" customHeight="1" x14ac:dyDescent="0.2">
      <c r="A109" s="118"/>
      <c r="B109" s="148" t="s">
        <v>180</v>
      </c>
      <c r="C109" s="118"/>
      <c r="D109" s="149" t="s">
        <v>181</v>
      </c>
      <c r="E109" s="401">
        <f>E110+E118</f>
        <v>22305</v>
      </c>
      <c r="F109" s="124">
        <v>198892</v>
      </c>
      <c r="G109" s="401">
        <f>G110</f>
        <v>196159.63</v>
      </c>
      <c r="H109" s="119">
        <f t="shared" si="17"/>
        <v>879.44241201524335</v>
      </c>
      <c r="I109" s="119">
        <f>SUM(G109/F109*100)</f>
        <v>98.626204171107943</v>
      </c>
    </row>
    <row r="110" spans="1:9" s="58" customFormat="1" ht="18" customHeight="1" x14ac:dyDescent="0.2">
      <c r="A110" s="276"/>
      <c r="B110" s="283" t="s">
        <v>182</v>
      </c>
      <c r="C110" s="281"/>
      <c r="D110" s="282" t="s">
        <v>184</v>
      </c>
      <c r="E110" s="407">
        <f>E111</f>
        <v>22305</v>
      </c>
      <c r="F110" s="112"/>
      <c r="G110" s="407">
        <f>G111</f>
        <v>196159.63</v>
      </c>
      <c r="H110" s="274">
        <f t="shared" si="14"/>
        <v>879.44241201524335</v>
      </c>
      <c r="I110" s="147"/>
    </row>
    <row r="111" spans="1:9" s="58" customFormat="1" ht="18" customHeight="1" x14ac:dyDescent="0.2">
      <c r="A111" s="45"/>
      <c r="B111" s="51" t="s">
        <v>183</v>
      </c>
      <c r="C111" s="64"/>
      <c r="D111" s="48" t="s">
        <v>184</v>
      </c>
      <c r="E111" s="387">
        <v>22305</v>
      </c>
      <c r="F111" s="104"/>
      <c r="G111" s="387">
        <v>196159.63</v>
      </c>
      <c r="H111" s="274">
        <f t="shared" si="14"/>
        <v>879.44241201524335</v>
      </c>
      <c r="I111" s="146"/>
    </row>
    <row r="112" spans="1:9" x14ac:dyDescent="0.2">
      <c r="A112" s="497" t="s">
        <v>163</v>
      </c>
      <c r="B112" s="497"/>
      <c r="C112" s="497"/>
      <c r="D112" s="497"/>
      <c r="E112" s="408">
        <f>E46+E99</f>
        <v>1889804.51</v>
      </c>
      <c r="F112" s="143">
        <f>F46+F99</f>
        <v>2532196</v>
      </c>
      <c r="G112" s="408">
        <f t="shared" ref="G112" si="18">G46+G99</f>
        <v>2446291.65</v>
      </c>
      <c r="H112" s="144">
        <f t="shared" si="14"/>
        <v>129.4468098184399</v>
      </c>
      <c r="I112" s="144">
        <f>SUM(G112/F112*100)</f>
        <v>96.607515768921516</v>
      </c>
    </row>
  </sheetData>
  <mergeCells count="11">
    <mergeCell ref="A1:J1"/>
    <mergeCell ref="A112:D112"/>
    <mergeCell ref="A5:D5"/>
    <mergeCell ref="A3:I3"/>
    <mergeCell ref="A45:D45"/>
    <mergeCell ref="B6:D6"/>
    <mergeCell ref="B37:D37"/>
    <mergeCell ref="B46:D46"/>
    <mergeCell ref="B99:D99"/>
    <mergeCell ref="A42:D42"/>
    <mergeCell ref="B32:D32"/>
  </mergeCells>
  <phoneticPr fontId="31" type="noConversion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6"/>
  <sheetViews>
    <sheetView topLeftCell="A26" workbookViewId="0">
      <selection activeCell="M24" sqref="M24"/>
    </sheetView>
  </sheetViews>
  <sheetFormatPr defaultRowHeight="12.75" x14ac:dyDescent="0.2"/>
  <cols>
    <col min="1" max="1" width="9.140625" customWidth="1"/>
    <col min="2" max="2" width="10.85546875" customWidth="1"/>
    <col min="3" max="3" width="30.5703125" customWidth="1"/>
    <col min="4" max="4" width="13.42578125" customWidth="1"/>
    <col min="5" max="5" width="15.28515625" customWidth="1"/>
    <col min="6" max="6" width="13" customWidth="1"/>
    <col min="8" max="8" width="9.85546875" customWidth="1"/>
    <col min="9" max="9" width="2.42578125" customWidth="1"/>
    <col min="10" max="10" width="9.140625" hidden="1" customWidth="1"/>
  </cols>
  <sheetData>
    <row r="1" spans="1:10" ht="15.75" x14ac:dyDescent="0.2">
      <c r="A1" s="484"/>
      <c r="B1" s="484"/>
      <c r="C1" s="484"/>
      <c r="D1" s="484"/>
      <c r="E1" s="484"/>
      <c r="F1" s="484"/>
      <c r="G1" s="484"/>
      <c r="H1" s="484"/>
      <c r="I1" s="484"/>
      <c r="J1" s="484"/>
    </row>
    <row r="2" spans="1:10" ht="15.75" customHeight="1" x14ac:dyDescent="0.2">
      <c r="A2" s="519" t="s">
        <v>294</v>
      </c>
      <c r="B2" s="519"/>
      <c r="C2" s="519"/>
      <c r="D2" s="519"/>
      <c r="E2" s="519"/>
      <c r="F2" s="519"/>
      <c r="G2" s="519"/>
      <c r="H2" s="519"/>
    </row>
    <row r="3" spans="1:10" ht="15.75" customHeight="1" x14ac:dyDescent="0.2">
      <c r="A3" s="325"/>
      <c r="B3" s="325"/>
      <c r="C3" s="325"/>
      <c r="D3" s="325"/>
      <c r="E3" s="325"/>
      <c r="F3" s="325"/>
      <c r="G3" s="325"/>
      <c r="H3" s="325"/>
    </row>
    <row r="4" spans="1:10" ht="47.25" x14ac:dyDescent="0.2">
      <c r="A4" s="150" t="s">
        <v>241</v>
      </c>
      <c r="B4" s="318" t="s">
        <v>214</v>
      </c>
      <c r="C4" s="151" t="s">
        <v>6</v>
      </c>
      <c r="D4" s="87" t="s">
        <v>280</v>
      </c>
      <c r="E4" s="87" t="s">
        <v>260</v>
      </c>
      <c r="F4" s="241" t="s">
        <v>281</v>
      </c>
      <c r="G4" s="150" t="s">
        <v>73</v>
      </c>
      <c r="H4" s="150" t="s">
        <v>73</v>
      </c>
    </row>
    <row r="5" spans="1:10" x14ac:dyDescent="0.2">
      <c r="A5" s="520">
        <v>1</v>
      </c>
      <c r="B5" s="521"/>
      <c r="C5" s="522"/>
      <c r="D5" s="152">
        <v>2</v>
      </c>
      <c r="E5" s="153">
        <v>3</v>
      </c>
      <c r="F5" s="153">
        <v>4</v>
      </c>
      <c r="G5" s="152" t="s">
        <v>96</v>
      </c>
      <c r="H5" s="154" t="s">
        <v>95</v>
      </c>
    </row>
    <row r="6" spans="1:10" ht="31.5" customHeight="1" x14ac:dyDescent="0.2">
      <c r="A6" s="513" t="s">
        <v>159</v>
      </c>
      <c r="B6" s="514"/>
      <c r="C6" s="515"/>
      <c r="D6" s="516"/>
      <c r="E6" s="517"/>
      <c r="F6" s="517"/>
      <c r="G6" s="517"/>
      <c r="H6" s="518"/>
    </row>
    <row r="7" spans="1:10" ht="15.75" customHeight="1" x14ac:dyDescent="0.2">
      <c r="A7" s="158">
        <v>1</v>
      </c>
      <c r="B7" s="158"/>
      <c r="C7" s="159" t="s">
        <v>152</v>
      </c>
      <c r="D7" s="374">
        <f>D8+D9+D10</f>
        <v>193905.8</v>
      </c>
      <c r="E7" s="131">
        <f t="shared" ref="E7:F7" si="0">E8+E9+E10</f>
        <v>265990</v>
      </c>
      <c r="F7" s="374">
        <f t="shared" si="0"/>
        <v>257980.25999999998</v>
      </c>
      <c r="G7" s="131">
        <f>F7/D7*100</f>
        <v>133.04411729819324</v>
      </c>
      <c r="H7" s="172">
        <f>F7/E7*100</f>
        <v>96.98870634234369</v>
      </c>
    </row>
    <row r="8" spans="1:10" ht="15" x14ac:dyDescent="0.2">
      <c r="A8" s="166"/>
      <c r="B8" s="166">
        <v>31</v>
      </c>
      <c r="C8" s="167" t="s">
        <v>284</v>
      </c>
      <c r="D8" s="379">
        <v>161695</v>
      </c>
      <c r="E8" s="319">
        <v>166546</v>
      </c>
      <c r="F8" s="375">
        <v>166546</v>
      </c>
      <c r="G8" s="131">
        <f t="shared" ref="G8:G46" si="1">F8/D8*100</f>
        <v>103.00009276724697</v>
      </c>
      <c r="H8" s="172">
        <f t="shared" ref="H8:H46" si="2">F8/E8*100</f>
        <v>100</v>
      </c>
    </row>
    <row r="9" spans="1:10" ht="30" x14ac:dyDescent="0.2">
      <c r="A9" s="166"/>
      <c r="B9" s="166">
        <v>11</v>
      </c>
      <c r="C9" s="167" t="s">
        <v>262</v>
      </c>
      <c r="D9" s="379">
        <v>32200.99</v>
      </c>
      <c r="E9" s="319">
        <v>99428</v>
      </c>
      <c r="F9" s="375">
        <v>91418.43</v>
      </c>
      <c r="G9" s="131">
        <f t="shared" si="1"/>
        <v>283.8994391166234</v>
      </c>
      <c r="H9" s="172">
        <f t="shared" si="2"/>
        <v>91.944351691676388</v>
      </c>
    </row>
    <row r="10" spans="1:10" ht="30" x14ac:dyDescent="0.2">
      <c r="A10" s="166"/>
      <c r="B10" s="166">
        <v>12</v>
      </c>
      <c r="C10" s="167" t="s">
        <v>244</v>
      </c>
      <c r="D10" s="379">
        <v>9.81</v>
      </c>
      <c r="E10" s="319">
        <v>16</v>
      </c>
      <c r="F10" s="375">
        <v>15.83</v>
      </c>
      <c r="G10" s="131">
        <f t="shared" si="1"/>
        <v>161.36595310907236</v>
      </c>
      <c r="H10" s="172">
        <f t="shared" si="2"/>
        <v>98.9375</v>
      </c>
    </row>
    <row r="11" spans="1:10" ht="15" x14ac:dyDescent="0.2">
      <c r="A11" s="165">
        <v>2</v>
      </c>
      <c r="B11" s="160"/>
      <c r="C11" s="159" t="s">
        <v>154</v>
      </c>
      <c r="D11" s="376">
        <f>D12</f>
        <v>8532.4</v>
      </c>
      <c r="E11" s="161">
        <f>E12</f>
        <v>9000</v>
      </c>
      <c r="F11" s="376">
        <f>F12</f>
        <v>8588.4699999999993</v>
      </c>
      <c r="G11" s="131">
        <f t="shared" si="1"/>
        <v>100.65714218742674</v>
      </c>
      <c r="H11" s="172">
        <f t="shared" si="2"/>
        <v>95.427444444444447</v>
      </c>
    </row>
    <row r="12" spans="1:10" ht="15.75" customHeight="1" x14ac:dyDescent="0.2">
      <c r="A12" s="156"/>
      <c r="B12" s="168">
        <v>22</v>
      </c>
      <c r="C12" s="167" t="s">
        <v>32</v>
      </c>
      <c r="D12" s="377">
        <v>8532.4</v>
      </c>
      <c r="E12" s="323">
        <v>9000</v>
      </c>
      <c r="F12" s="377">
        <v>8588.4699999999993</v>
      </c>
      <c r="G12" s="131">
        <f t="shared" si="1"/>
        <v>100.65714218742674</v>
      </c>
      <c r="H12" s="172">
        <f t="shared" si="2"/>
        <v>95.427444444444447</v>
      </c>
    </row>
    <row r="13" spans="1:10" ht="15.75" customHeight="1" x14ac:dyDescent="0.2">
      <c r="A13" s="165">
        <v>3</v>
      </c>
      <c r="B13" s="160"/>
      <c r="C13" s="159" t="s">
        <v>153</v>
      </c>
      <c r="D13" s="376">
        <f>D14</f>
        <v>25990.02</v>
      </c>
      <c r="E13" s="161">
        <f>E14</f>
        <v>24050</v>
      </c>
      <c r="F13" s="376">
        <f>F14</f>
        <v>21510.7</v>
      </c>
      <c r="G13" s="131">
        <f t="shared" si="1"/>
        <v>82.765230653920241</v>
      </c>
      <c r="H13" s="172">
        <f t="shared" si="2"/>
        <v>89.441580041580053</v>
      </c>
    </row>
    <row r="14" spans="1:10" ht="15" x14ac:dyDescent="0.2">
      <c r="A14" s="155"/>
      <c r="B14" s="166">
        <v>37</v>
      </c>
      <c r="C14" s="167" t="s">
        <v>33</v>
      </c>
      <c r="D14" s="379">
        <v>25990.02</v>
      </c>
      <c r="E14" s="320">
        <v>24050</v>
      </c>
      <c r="F14" s="378">
        <v>21510.7</v>
      </c>
      <c r="G14" s="131">
        <f t="shared" si="1"/>
        <v>82.765230653920241</v>
      </c>
      <c r="H14" s="172">
        <f t="shared" si="2"/>
        <v>89.441580041580053</v>
      </c>
    </row>
    <row r="15" spans="1:10" ht="13.5" customHeight="1" x14ac:dyDescent="0.2">
      <c r="A15" s="165">
        <v>4</v>
      </c>
      <c r="B15" s="160"/>
      <c r="C15" s="159" t="s">
        <v>156</v>
      </c>
      <c r="D15" s="376">
        <f>D16</f>
        <v>1664306.67</v>
      </c>
      <c r="E15" s="161">
        <f>E16</f>
        <v>2210582</v>
      </c>
      <c r="F15" s="376">
        <f>F16</f>
        <v>2136245.1800000002</v>
      </c>
      <c r="G15" s="131">
        <f t="shared" si="1"/>
        <v>128.35646329531326</v>
      </c>
      <c r="H15" s="172">
        <f t="shared" si="2"/>
        <v>96.63722856695658</v>
      </c>
    </row>
    <row r="16" spans="1:10" ht="14.25" customHeight="1" x14ac:dyDescent="0.2">
      <c r="A16" s="156"/>
      <c r="B16" s="168">
        <v>43</v>
      </c>
      <c r="C16" s="167" t="s">
        <v>162</v>
      </c>
      <c r="D16" s="377">
        <v>1664306.67</v>
      </c>
      <c r="E16" s="323">
        <v>2210582</v>
      </c>
      <c r="F16" s="377">
        <v>2136245.1800000002</v>
      </c>
      <c r="G16" s="131">
        <f t="shared" si="1"/>
        <v>128.35646329531326</v>
      </c>
      <c r="H16" s="172">
        <f t="shared" si="2"/>
        <v>96.63722856695658</v>
      </c>
    </row>
    <row r="17" spans="1:8" ht="13.5" customHeight="1" x14ac:dyDescent="0.2">
      <c r="A17" s="165">
        <v>5</v>
      </c>
      <c r="B17" s="162"/>
      <c r="C17" s="163" t="s">
        <v>155</v>
      </c>
      <c r="D17" s="374">
        <f>D18</f>
        <v>5478.58</v>
      </c>
      <c r="E17" s="131">
        <f>E18</f>
        <v>1735</v>
      </c>
      <c r="F17" s="374">
        <f>F18</f>
        <v>3429.01</v>
      </c>
      <c r="G17" s="131">
        <f t="shared" si="1"/>
        <v>62.589393601991759</v>
      </c>
      <c r="H17" s="172">
        <f t="shared" si="2"/>
        <v>197.63746397694527</v>
      </c>
    </row>
    <row r="18" spans="1:8" ht="14.25" customHeight="1" x14ac:dyDescent="0.2">
      <c r="A18" s="156"/>
      <c r="B18" s="169" t="s">
        <v>234</v>
      </c>
      <c r="C18" s="170" t="s">
        <v>34</v>
      </c>
      <c r="D18" s="379">
        <v>5478.58</v>
      </c>
      <c r="E18" s="322">
        <v>1735</v>
      </c>
      <c r="F18" s="379">
        <v>3429.01</v>
      </c>
      <c r="G18" s="131">
        <f t="shared" si="1"/>
        <v>62.589393601991759</v>
      </c>
      <c r="H18" s="172">
        <f t="shared" si="2"/>
        <v>197.63746397694527</v>
      </c>
    </row>
    <row r="19" spans="1:8" ht="60" x14ac:dyDescent="0.2">
      <c r="A19" s="165">
        <v>6</v>
      </c>
      <c r="B19" s="162"/>
      <c r="C19" s="163" t="s">
        <v>213</v>
      </c>
      <c r="D19" s="374">
        <f>D20</f>
        <v>899.41</v>
      </c>
      <c r="E19" s="131">
        <f>E20</f>
        <v>502</v>
      </c>
      <c r="F19" s="374">
        <f>F20</f>
        <v>501.52</v>
      </c>
      <c r="G19" s="131">
        <f t="shared" si="1"/>
        <v>55.760998877041615</v>
      </c>
      <c r="H19" s="172">
        <f t="shared" si="2"/>
        <v>99.904382470119529</v>
      </c>
    </row>
    <row r="20" spans="1:8" ht="30" x14ac:dyDescent="0.2">
      <c r="A20" s="156"/>
      <c r="B20" s="169" t="s">
        <v>235</v>
      </c>
      <c r="C20" s="170" t="s">
        <v>285</v>
      </c>
      <c r="D20" s="380">
        <v>899.41</v>
      </c>
      <c r="E20" s="157">
        <v>502</v>
      </c>
      <c r="F20" s="380">
        <v>501.52</v>
      </c>
      <c r="G20" s="131">
        <f t="shared" si="1"/>
        <v>55.760998877041615</v>
      </c>
      <c r="H20" s="172">
        <f t="shared" si="2"/>
        <v>99.904382470119529</v>
      </c>
    </row>
    <row r="21" spans="1:8" ht="15" x14ac:dyDescent="0.2">
      <c r="A21" s="175"/>
      <c r="B21" s="175"/>
      <c r="C21" s="336" t="s">
        <v>158</v>
      </c>
      <c r="D21" s="381">
        <f>D7+D11+D13+D15+D17+D19</f>
        <v>1899112.88</v>
      </c>
      <c r="E21" s="176">
        <f>E7+E11+E13+E15+E17+E19</f>
        <v>2511859</v>
      </c>
      <c r="F21" s="381">
        <f>F7+F11+F13+F15+F17+F19</f>
        <v>2428255.14</v>
      </c>
      <c r="G21" s="177">
        <f t="shared" si="1"/>
        <v>127.86260182701727</v>
      </c>
      <c r="H21" s="174">
        <f t="shared" si="2"/>
        <v>96.671634036783118</v>
      </c>
    </row>
    <row r="22" spans="1:8" ht="15" x14ac:dyDescent="0.2">
      <c r="A22" s="175"/>
      <c r="B22" s="326">
        <v>92</v>
      </c>
      <c r="C22" s="336" t="s">
        <v>237</v>
      </c>
      <c r="D22" s="381">
        <v>12576.48</v>
      </c>
      <c r="E22" s="176">
        <v>20337</v>
      </c>
      <c r="F22" s="381">
        <v>18036.509999999998</v>
      </c>
      <c r="G22" s="177">
        <f t="shared" si="1"/>
        <v>143.41461203770848</v>
      </c>
      <c r="H22" s="174">
        <f t="shared" si="2"/>
        <v>88.688154595073016</v>
      </c>
    </row>
    <row r="23" spans="1:8" ht="15" x14ac:dyDescent="0.2">
      <c r="A23" s="175"/>
      <c r="B23" s="175"/>
      <c r="C23" s="336" t="s">
        <v>240</v>
      </c>
      <c r="D23" s="381">
        <f>D21+D22</f>
        <v>1911689.3599999999</v>
      </c>
      <c r="E23" s="176">
        <f>E21+E22</f>
        <v>2532196</v>
      </c>
      <c r="F23" s="381">
        <f>F21+F22</f>
        <v>2446291.65</v>
      </c>
      <c r="G23" s="177">
        <f t="shared" si="1"/>
        <v>127.96491423690301</v>
      </c>
      <c r="H23" s="174">
        <f t="shared" si="2"/>
        <v>96.607515768921516</v>
      </c>
    </row>
    <row r="24" spans="1:8" ht="31.5" customHeight="1" x14ac:dyDescent="0.2">
      <c r="A24" s="513" t="s">
        <v>160</v>
      </c>
      <c r="B24" s="514"/>
      <c r="C24" s="515"/>
      <c r="D24" s="516"/>
      <c r="E24" s="517"/>
      <c r="F24" s="517"/>
      <c r="G24" s="517"/>
      <c r="H24" s="518"/>
    </row>
    <row r="25" spans="1:8" ht="15" x14ac:dyDescent="0.2">
      <c r="A25" s="158">
        <v>1</v>
      </c>
      <c r="B25" s="158"/>
      <c r="C25" s="159" t="s">
        <v>152</v>
      </c>
      <c r="D25" s="374">
        <f>D26+D27+D28</f>
        <v>193904.43</v>
      </c>
      <c r="E25" s="131">
        <f>E26+E27+E28</f>
        <v>265990</v>
      </c>
      <c r="F25" s="374">
        <f>F26+F27+F28</f>
        <v>257980.25999999998</v>
      </c>
      <c r="G25" s="131">
        <f t="shared" si="1"/>
        <v>133.0450572996192</v>
      </c>
      <c r="H25" s="172">
        <f t="shared" si="2"/>
        <v>96.98870634234369</v>
      </c>
    </row>
    <row r="26" spans="1:8" ht="15" x14ac:dyDescent="0.2">
      <c r="A26" s="166"/>
      <c r="B26" s="166">
        <v>31</v>
      </c>
      <c r="C26" s="167" t="s">
        <v>284</v>
      </c>
      <c r="D26" s="379">
        <v>161695</v>
      </c>
      <c r="E26" s="319">
        <v>166546</v>
      </c>
      <c r="F26" s="375">
        <v>166546</v>
      </c>
      <c r="G26" s="131">
        <f t="shared" si="1"/>
        <v>103.00009276724697</v>
      </c>
      <c r="H26" s="172">
        <f t="shared" si="2"/>
        <v>100</v>
      </c>
    </row>
    <row r="27" spans="1:8" ht="30" x14ac:dyDescent="0.2">
      <c r="A27" s="166"/>
      <c r="B27" s="166">
        <v>11</v>
      </c>
      <c r="C27" s="167" t="s">
        <v>262</v>
      </c>
      <c r="D27" s="379">
        <v>32199.62</v>
      </c>
      <c r="E27" s="319">
        <v>99428</v>
      </c>
      <c r="F27" s="375">
        <v>91418.43</v>
      </c>
      <c r="G27" s="131">
        <f t="shared" si="1"/>
        <v>283.91151821046333</v>
      </c>
      <c r="H27" s="172">
        <f t="shared" si="2"/>
        <v>91.944351691676388</v>
      </c>
    </row>
    <row r="28" spans="1:8" ht="15" x14ac:dyDescent="0.2">
      <c r="A28" s="166"/>
      <c r="B28" s="166">
        <v>12</v>
      </c>
      <c r="C28" s="167" t="s">
        <v>243</v>
      </c>
      <c r="D28" s="379">
        <v>9.81</v>
      </c>
      <c r="E28" s="319">
        <v>16</v>
      </c>
      <c r="F28" s="375">
        <v>15.83</v>
      </c>
      <c r="G28" s="131">
        <f t="shared" si="1"/>
        <v>161.36595310907236</v>
      </c>
      <c r="H28" s="172">
        <f t="shared" si="2"/>
        <v>98.9375</v>
      </c>
    </row>
    <row r="29" spans="1:8" ht="15" x14ac:dyDescent="0.2">
      <c r="A29" s="165">
        <v>2</v>
      </c>
      <c r="B29" s="160"/>
      <c r="C29" s="159" t="s">
        <v>154</v>
      </c>
      <c r="D29" s="376">
        <f>D30+D31</f>
        <v>10614.28</v>
      </c>
      <c r="E29" s="161">
        <f>E30+E31</f>
        <v>9682</v>
      </c>
      <c r="F29" s="376">
        <f>F30+F31</f>
        <v>5661.66</v>
      </c>
      <c r="G29" s="131">
        <f t="shared" si="1"/>
        <v>53.340028716031604</v>
      </c>
      <c r="H29" s="172">
        <f t="shared" si="2"/>
        <v>58.476141293121252</v>
      </c>
    </row>
    <row r="30" spans="1:8" ht="15" x14ac:dyDescent="0.2">
      <c r="A30" s="156"/>
      <c r="B30" s="168">
        <v>22</v>
      </c>
      <c r="C30" s="167" t="s">
        <v>32</v>
      </c>
      <c r="D30" s="377">
        <v>7762.56</v>
      </c>
      <c r="E30" s="323">
        <v>9000</v>
      </c>
      <c r="F30" s="377">
        <v>4979.33</v>
      </c>
      <c r="G30" s="131">
        <f t="shared" si="1"/>
        <v>64.145462321708308</v>
      </c>
      <c r="H30" s="172">
        <f t="shared" si="2"/>
        <v>55.325888888888883</v>
      </c>
    </row>
    <row r="31" spans="1:8" ht="15" x14ac:dyDescent="0.2">
      <c r="A31" s="164"/>
      <c r="B31" s="171">
        <v>92</v>
      </c>
      <c r="C31" s="164" t="s">
        <v>157</v>
      </c>
      <c r="D31" s="382">
        <v>2851.72</v>
      </c>
      <c r="E31" s="324">
        <v>682</v>
      </c>
      <c r="F31" s="382">
        <v>682.33</v>
      </c>
      <c r="G31" s="131">
        <f t="shared" si="1"/>
        <v>23.926963376488576</v>
      </c>
      <c r="H31" s="172">
        <f t="shared" si="2"/>
        <v>100.04838709677419</v>
      </c>
    </row>
    <row r="32" spans="1:8" ht="15" x14ac:dyDescent="0.2">
      <c r="A32" s="165">
        <v>3</v>
      </c>
      <c r="B32" s="160"/>
      <c r="C32" s="159" t="s">
        <v>153</v>
      </c>
      <c r="D32" s="376">
        <f>D33+D34</f>
        <v>31678.65</v>
      </c>
      <c r="E32" s="161">
        <f>E33+E34</f>
        <v>24695</v>
      </c>
      <c r="F32" s="376">
        <f>F33+F34</f>
        <v>22147.17</v>
      </c>
      <c r="G32" s="131">
        <f t="shared" si="1"/>
        <v>69.911975415619025</v>
      </c>
      <c r="H32" s="172">
        <f t="shared" si="2"/>
        <v>89.682810285482887</v>
      </c>
    </row>
    <row r="33" spans="1:8" ht="15" x14ac:dyDescent="0.2">
      <c r="A33" s="155"/>
      <c r="B33" s="166">
        <v>37</v>
      </c>
      <c r="C33" s="167" t="s">
        <v>33</v>
      </c>
      <c r="D33" s="379">
        <v>25621.34</v>
      </c>
      <c r="E33" s="321">
        <v>24050</v>
      </c>
      <c r="F33" s="378">
        <v>21502.32</v>
      </c>
      <c r="G33" s="131">
        <f t="shared" si="1"/>
        <v>83.923479412083836</v>
      </c>
      <c r="H33" s="172">
        <f t="shared" si="2"/>
        <v>89.406735966735965</v>
      </c>
    </row>
    <row r="34" spans="1:8" ht="15" x14ac:dyDescent="0.2">
      <c r="A34" s="164"/>
      <c r="B34" s="171">
        <v>92</v>
      </c>
      <c r="C34" s="164" t="s">
        <v>157</v>
      </c>
      <c r="D34" s="382">
        <v>6057.31</v>
      </c>
      <c r="E34" s="324">
        <v>645</v>
      </c>
      <c r="F34" s="382">
        <v>644.85</v>
      </c>
      <c r="G34" s="131">
        <f t="shared" si="1"/>
        <v>10.645814726338919</v>
      </c>
      <c r="H34" s="172">
        <f t="shared" si="2"/>
        <v>99.976744186046517</v>
      </c>
    </row>
    <row r="35" spans="1:8" ht="15" x14ac:dyDescent="0.2">
      <c r="A35" s="165">
        <v>4</v>
      </c>
      <c r="B35" s="160"/>
      <c r="C35" s="159" t="s">
        <v>156</v>
      </c>
      <c r="D35" s="376">
        <f>D36+D37</f>
        <v>1647825.66</v>
      </c>
      <c r="E35" s="161">
        <f>E36+E37</f>
        <v>2228071</v>
      </c>
      <c r="F35" s="376">
        <f>F36+F37</f>
        <v>2156741.98</v>
      </c>
      <c r="G35" s="131">
        <f t="shared" si="1"/>
        <v>130.88411185440577</v>
      </c>
      <c r="H35" s="172">
        <f t="shared" si="2"/>
        <v>96.798619972164261</v>
      </c>
    </row>
    <row r="36" spans="1:8" ht="15" x14ac:dyDescent="0.2">
      <c r="A36" s="156"/>
      <c r="B36" s="168">
        <v>43</v>
      </c>
      <c r="C36" s="167" t="s">
        <v>162</v>
      </c>
      <c r="D36" s="377">
        <v>1646666.96</v>
      </c>
      <c r="E36" s="323">
        <v>2202096</v>
      </c>
      <c r="F36" s="377">
        <v>2130767.38</v>
      </c>
      <c r="G36" s="131">
        <f t="shared" si="1"/>
        <v>129.39880569413987</v>
      </c>
      <c r="H36" s="172">
        <f t="shared" si="2"/>
        <v>96.760876001772857</v>
      </c>
    </row>
    <row r="37" spans="1:8" ht="15" x14ac:dyDescent="0.2">
      <c r="A37" s="164"/>
      <c r="B37" s="171">
        <v>92</v>
      </c>
      <c r="C37" s="164" t="s">
        <v>157</v>
      </c>
      <c r="D37" s="382">
        <v>1158.7</v>
      </c>
      <c r="E37" s="337">
        <v>25975</v>
      </c>
      <c r="F37" s="382">
        <v>25974.6</v>
      </c>
      <c r="G37" s="131">
        <f t="shared" si="1"/>
        <v>2241.7019073099164</v>
      </c>
      <c r="H37" s="172">
        <f t="shared" si="2"/>
        <v>99.998460057747835</v>
      </c>
    </row>
    <row r="38" spans="1:8" ht="15" x14ac:dyDescent="0.2">
      <c r="A38" s="165">
        <v>5</v>
      </c>
      <c r="B38" s="162"/>
      <c r="C38" s="163" t="s">
        <v>155</v>
      </c>
      <c r="D38" s="374">
        <f>D39+D40</f>
        <v>4882.08</v>
      </c>
      <c r="E38" s="131">
        <f>E39+E40</f>
        <v>3256</v>
      </c>
      <c r="F38" s="374">
        <f>F39+F40</f>
        <v>3259.06</v>
      </c>
      <c r="G38" s="131">
        <f t="shared" si="1"/>
        <v>66.755563202569405</v>
      </c>
      <c r="H38" s="172">
        <f t="shared" si="2"/>
        <v>100.09398034398033</v>
      </c>
    </row>
    <row r="39" spans="1:8" ht="15" x14ac:dyDescent="0.2">
      <c r="A39" s="156"/>
      <c r="B39" s="169" t="s">
        <v>234</v>
      </c>
      <c r="C39" s="170" t="s">
        <v>34</v>
      </c>
      <c r="D39" s="379">
        <v>4421.08</v>
      </c>
      <c r="E39" s="322">
        <v>1735</v>
      </c>
      <c r="F39" s="379">
        <v>2621.02</v>
      </c>
      <c r="G39" s="131">
        <f t="shared" si="1"/>
        <v>59.284609190514537</v>
      </c>
      <c r="H39" s="172">
        <f>F39/E39*100</f>
        <v>151.06743515850144</v>
      </c>
    </row>
    <row r="40" spans="1:8" ht="15" x14ac:dyDescent="0.2">
      <c r="A40" s="156"/>
      <c r="B40" s="169" t="s">
        <v>126</v>
      </c>
      <c r="C40" s="164" t="s">
        <v>157</v>
      </c>
      <c r="D40" s="379">
        <v>461</v>
      </c>
      <c r="E40" s="322">
        <v>1521</v>
      </c>
      <c r="F40" s="379">
        <v>638.04</v>
      </c>
      <c r="G40" s="131">
        <f t="shared" si="1"/>
        <v>138.40347071583514</v>
      </c>
      <c r="H40" s="172">
        <f>F40/E40*100</f>
        <v>41.948717948717942</v>
      </c>
    </row>
    <row r="41" spans="1:8" ht="60" x14ac:dyDescent="0.2">
      <c r="A41" s="165">
        <v>6</v>
      </c>
      <c r="B41" s="162"/>
      <c r="C41" s="163" t="s">
        <v>213</v>
      </c>
      <c r="D41" s="374">
        <f>D42+D43</f>
        <v>899.41</v>
      </c>
      <c r="E41" s="131">
        <f t="shared" ref="E41" si="3">E42+E43</f>
        <v>502</v>
      </c>
      <c r="F41" s="374">
        <f>F42+F43</f>
        <v>501.52</v>
      </c>
      <c r="G41" s="131">
        <f t="shared" si="1"/>
        <v>55.760998877041615</v>
      </c>
      <c r="H41" s="172">
        <f t="shared" si="2"/>
        <v>99.904382470119529</v>
      </c>
    </row>
    <row r="42" spans="1:8" ht="30" x14ac:dyDescent="0.2">
      <c r="A42" s="156"/>
      <c r="B42" s="169" t="s">
        <v>235</v>
      </c>
      <c r="C42" s="170" t="s">
        <v>227</v>
      </c>
      <c r="D42" s="379">
        <v>899.41</v>
      </c>
      <c r="E42" s="322">
        <v>502</v>
      </c>
      <c r="F42" s="379">
        <v>501.52</v>
      </c>
      <c r="G42" s="131">
        <f t="shared" si="1"/>
        <v>55.760998877041615</v>
      </c>
      <c r="H42" s="172">
        <f t="shared" si="2"/>
        <v>99.904382470119529</v>
      </c>
    </row>
    <row r="43" spans="1:8" ht="15" hidden="1" x14ac:dyDescent="0.2">
      <c r="A43" s="164"/>
      <c r="B43" s="171">
        <v>92</v>
      </c>
      <c r="C43" s="164" t="s">
        <v>157</v>
      </c>
      <c r="D43" s="382"/>
      <c r="E43" s="173"/>
      <c r="F43" s="382"/>
      <c r="G43" s="131" t="e">
        <f t="shared" si="1"/>
        <v>#DIV/0!</v>
      </c>
      <c r="H43" s="172" t="e">
        <f t="shared" si="2"/>
        <v>#DIV/0!</v>
      </c>
    </row>
    <row r="44" spans="1:8" ht="15" x14ac:dyDescent="0.2">
      <c r="A44" s="175"/>
      <c r="B44" s="175"/>
      <c r="C44" s="175" t="s">
        <v>161</v>
      </c>
      <c r="D44" s="383">
        <f>D26+D27+D28+D30+D33+D36+D39+D42</f>
        <v>1879275.78</v>
      </c>
      <c r="E44" s="178">
        <f>E25+E30+E33+E36+E39+E42</f>
        <v>2503373</v>
      </c>
      <c r="F44" s="383">
        <f>F26+F27+F28+F30+F33+F36+F39+F42</f>
        <v>2418351.83</v>
      </c>
      <c r="G44" s="177">
        <f t="shared" si="1"/>
        <v>128.68530823081218</v>
      </c>
      <c r="H44" s="174">
        <f t="shared" si="2"/>
        <v>96.603735440144163</v>
      </c>
    </row>
    <row r="45" spans="1:8" ht="15" x14ac:dyDescent="0.2">
      <c r="A45" s="327"/>
      <c r="B45" s="328">
        <v>92</v>
      </c>
      <c r="C45" s="327" t="s">
        <v>237</v>
      </c>
      <c r="D45" s="384">
        <f>D31+D34+D37+D40</f>
        <v>10528.730000000001</v>
      </c>
      <c r="E45" s="329">
        <f>E31+E34+E37+E40</f>
        <v>28823</v>
      </c>
      <c r="F45" s="384">
        <f>F31+F34+F37+F40</f>
        <v>27939.82</v>
      </c>
      <c r="G45" s="177">
        <f t="shared" si="1"/>
        <v>265.36742798039268</v>
      </c>
      <c r="H45" s="174">
        <f t="shared" si="2"/>
        <v>96.935849842139959</v>
      </c>
    </row>
    <row r="46" spans="1:8" ht="15" x14ac:dyDescent="0.2">
      <c r="A46" s="175"/>
      <c r="B46" s="175"/>
      <c r="C46" s="175" t="s">
        <v>236</v>
      </c>
      <c r="D46" s="383">
        <f>D44+D45</f>
        <v>1889804.51</v>
      </c>
      <c r="E46" s="178">
        <f>E44+E45</f>
        <v>2532196</v>
      </c>
      <c r="F46" s="383">
        <f>F44+F45</f>
        <v>2446291.65</v>
      </c>
      <c r="G46" s="177">
        <f t="shared" si="1"/>
        <v>129.4468098184399</v>
      </c>
      <c r="H46" s="174">
        <f t="shared" si="2"/>
        <v>96.607515768921516</v>
      </c>
    </row>
  </sheetData>
  <mergeCells count="7">
    <mergeCell ref="A1:J1"/>
    <mergeCell ref="A24:C24"/>
    <mergeCell ref="D24:H24"/>
    <mergeCell ref="A2:H2"/>
    <mergeCell ref="A5:C5"/>
    <mergeCell ref="A6:C6"/>
    <mergeCell ref="D6:H6"/>
  </mergeCells>
  <pageMargins left="0.7" right="0.7" top="0.75" bottom="0.75" header="0.3" footer="0.3"/>
  <pageSetup paperSize="9"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"/>
  <sheetViews>
    <sheetView workbookViewId="0">
      <selection sqref="A1:F10"/>
    </sheetView>
  </sheetViews>
  <sheetFormatPr defaultColWidth="9.140625" defaultRowHeight="15.75" x14ac:dyDescent="0.25"/>
  <cols>
    <col min="1" max="1" width="36.42578125" style="24" customWidth="1"/>
    <col min="2" max="2" width="17.5703125" style="24" customWidth="1"/>
    <col min="3" max="3" width="14.42578125" style="24" customWidth="1"/>
    <col min="4" max="6" width="16.28515625" style="24" customWidth="1"/>
    <col min="7" max="7" width="9.140625" style="24"/>
    <col min="8" max="8" width="1.7109375" style="24" customWidth="1"/>
    <col min="9" max="9" width="0.5703125" style="24" customWidth="1"/>
    <col min="10" max="10" width="0.7109375" style="24" customWidth="1"/>
    <col min="11" max="16384" width="9.140625" style="24"/>
  </cols>
  <sheetData>
    <row r="1" spans="1:6" x14ac:dyDescent="0.25">
      <c r="A1" s="8"/>
      <c r="B1" s="8"/>
      <c r="C1" s="8"/>
      <c r="D1" s="8"/>
      <c r="E1" s="9"/>
      <c r="F1" s="9"/>
    </row>
    <row r="2" spans="1:6" x14ac:dyDescent="0.25">
      <c r="A2" s="523" t="s">
        <v>295</v>
      </c>
      <c r="B2" s="523"/>
      <c r="C2" s="523"/>
      <c r="D2" s="524"/>
      <c r="E2" s="524"/>
      <c r="F2" s="524"/>
    </row>
    <row r="3" spans="1:6" x14ac:dyDescent="0.25">
      <c r="A3" s="8"/>
      <c r="B3" s="8"/>
      <c r="C3" s="8"/>
      <c r="D3" s="8"/>
      <c r="E3" s="9"/>
      <c r="F3" s="9"/>
    </row>
    <row r="4" spans="1:6" s="75" customFormat="1" ht="47.25" x14ac:dyDescent="0.25">
      <c r="A4" s="74" t="s">
        <v>27</v>
      </c>
      <c r="B4" s="87" t="s">
        <v>280</v>
      </c>
      <c r="C4" s="87" t="s">
        <v>260</v>
      </c>
      <c r="D4" s="241" t="s">
        <v>281</v>
      </c>
      <c r="E4" s="73" t="s">
        <v>73</v>
      </c>
      <c r="F4" s="73" t="s">
        <v>73</v>
      </c>
    </row>
    <row r="5" spans="1:6" s="78" customFormat="1" ht="11.25" x14ac:dyDescent="0.2">
      <c r="A5" s="76">
        <v>1</v>
      </c>
      <c r="B5" s="77">
        <v>2</v>
      </c>
      <c r="C5" s="77">
        <v>3</v>
      </c>
      <c r="D5" s="77">
        <v>4</v>
      </c>
      <c r="E5" s="77" t="s">
        <v>96</v>
      </c>
      <c r="F5" s="77" t="s">
        <v>95</v>
      </c>
    </row>
    <row r="6" spans="1:6" s="78" customFormat="1" ht="15" x14ac:dyDescent="0.2">
      <c r="A6" s="74" t="s">
        <v>129</v>
      </c>
      <c r="B6" s="369">
        <v>1889804.51</v>
      </c>
      <c r="C6" s="369">
        <v>2532196</v>
      </c>
      <c r="D6" s="369">
        <v>2446291.65</v>
      </c>
      <c r="E6" s="240">
        <f>SUM(D6/B6*100)</f>
        <v>129.4468098184399</v>
      </c>
      <c r="F6" s="240">
        <f>SUM(D6/C6*100)</f>
        <v>96.607515768921516</v>
      </c>
    </row>
    <row r="7" spans="1:6" s="75" customFormat="1" ht="17.25" customHeight="1" x14ac:dyDescent="0.25">
      <c r="A7" s="239" t="s">
        <v>115</v>
      </c>
      <c r="B7" s="370">
        <f>SUM(B8:B9)</f>
        <v>1889804.51</v>
      </c>
      <c r="C7" s="370">
        <f t="shared" ref="C7:D7" si="0">SUM(C8:C9)</f>
        <v>2532196</v>
      </c>
      <c r="D7" s="370">
        <f t="shared" si="0"/>
        <v>2446291.65</v>
      </c>
      <c r="E7" s="240">
        <f>SUM(D7/B7*100)</f>
        <v>129.4468098184399</v>
      </c>
      <c r="F7" s="240">
        <f>SUM(D7/C7*100)</f>
        <v>96.607515768921516</v>
      </c>
    </row>
    <row r="8" spans="1:6" s="75" customFormat="1" ht="15" x14ac:dyDescent="0.25">
      <c r="A8" s="79" t="s">
        <v>28</v>
      </c>
      <c r="B8" s="371">
        <v>1784518.78</v>
      </c>
      <c r="C8" s="372">
        <v>2417196</v>
      </c>
      <c r="D8" s="373">
        <v>2340092.04</v>
      </c>
      <c r="E8" s="338">
        <f t="shared" ref="E8:E9" si="1">SUM(D8/B8*100)</f>
        <v>131.13294554400824</v>
      </c>
      <c r="F8" s="338">
        <f t="shared" ref="F8:F9" si="2">SUM(D8/C8*100)</f>
        <v>96.810189988730741</v>
      </c>
    </row>
    <row r="9" spans="1:6" s="75" customFormat="1" ht="15" x14ac:dyDescent="0.25">
      <c r="A9" s="80" t="s">
        <v>116</v>
      </c>
      <c r="B9" s="372">
        <v>105285.73</v>
      </c>
      <c r="C9" s="372">
        <v>115000</v>
      </c>
      <c r="D9" s="373">
        <v>106199.61</v>
      </c>
      <c r="E9" s="338">
        <f t="shared" si="1"/>
        <v>100.86799987044779</v>
      </c>
      <c r="F9" s="338">
        <f t="shared" si="2"/>
        <v>92.347486956521735</v>
      </c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6"/>
  <sheetViews>
    <sheetView workbookViewId="0">
      <selection sqref="A1:J16"/>
    </sheetView>
  </sheetViews>
  <sheetFormatPr defaultColWidth="8.85546875" defaultRowHeight="15.75" x14ac:dyDescent="0.25"/>
  <cols>
    <col min="1" max="1" width="8" style="5" customWidth="1"/>
    <col min="2" max="2" width="8.7109375" style="5" customWidth="1"/>
    <col min="3" max="3" width="5.42578125" style="5" bestFit="1" customWidth="1"/>
    <col min="4" max="4" width="32.28515625" style="5" customWidth="1"/>
    <col min="5" max="5" width="13.28515625" style="5" customWidth="1"/>
    <col min="6" max="6" width="16.28515625" style="5" customWidth="1"/>
    <col min="7" max="9" width="13.28515625" style="5" customWidth="1"/>
    <col min="10" max="16384" width="8.85546875" style="5"/>
  </cols>
  <sheetData>
    <row r="1" spans="1:10" ht="15.75" customHeight="1" x14ac:dyDescent="0.25">
      <c r="A1" s="484"/>
      <c r="B1" s="484"/>
      <c r="C1" s="484"/>
      <c r="D1" s="484"/>
      <c r="E1" s="484"/>
      <c r="F1" s="484"/>
      <c r="G1" s="484"/>
      <c r="H1" s="484"/>
      <c r="I1" s="484"/>
      <c r="J1" s="484"/>
    </row>
    <row r="2" spans="1:10" ht="21" customHeight="1" x14ac:dyDescent="0.25">
      <c r="A2" s="525" t="s">
        <v>296</v>
      </c>
      <c r="B2" s="525"/>
      <c r="C2" s="525"/>
      <c r="D2" s="525"/>
      <c r="E2" s="525"/>
      <c r="F2" s="525"/>
      <c r="G2" s="525"/>
      <c r="H2" s="526"/>
      <c r="I2" s="526"/>
    </row>
    <row r="3" spans="1:10" x14ac:dyDescent="0.25">
      <c r="A3" s="10"/>
      <c r="B3" s="10"/>
      <c r="C3" s="10"/>
      <c r="D3" s="10"/>
      <c r="E3" s="10"/>
      <c r="F3" s="10"/>
      <c r="G3" s="10"/>
      <c r="H3" s="11"/>
      <c r="I3" s="11"/>
    </row>
    <row r="4" spans="1:10" x14ac:dyDescent="0.25">
      <c r="A4" s="525" t="s">
        <v>297</v>
      </c>
      <c r="B4" s="527"/>
      <c r="C4" s="527"/>
      <c r="D4" s="527"/>
      <c r="E4" s="527"/>
      <c r="F4" s="527"/>
      <c r="G4" s="527"/>
      <c r="H4" s="527"/>
      <c r="I4" s="527"/>
    </row>
    <row r="5" spans="1:10" s="81" customFormat="1" ht="47.25" x14ac:dyDescent="0.25">
      <c r="A5" s="212" t="s">
        <v>20</v>
      </c>
      <c r="B5" s="212" t="s">
        <v>25</v>
      </c>
      <c r="C5" s="212" t="s">
        <v>23</v>
      </c>
      <c r="D5" s="212" t="s">
        <v>6</v>
      </c>
      <c r="E5" s="87" t="s">
        <v>280</v>
      </c>
      <c r="F5" s="87" t="s">
        <v>260</v>
      </c>
      <c r="G5" s="241" t="s">
        <v>281</v>
      </c>
      <c r="H5" s="212" t="s">
        <v>73</v>
      </c>
      <c r="I5" s="212" t="s">
        <v>73</v>
      </c>
    </row>
    <row r="6" spans="1:10" s="82" customFormat="1" ht="12" x14ac:dyDescent="0.2">
      <c r="A6" s="528">
        <v>1</v>
      </c>
      <c r="B6" s="528"/>
      <c r="C6" s="528"/>
      <c r="D6" s="528"/>
      <c r="E6" s="213">
        <v>2</v>
      </c>
      <c r="F6" s="213">
        <v>3</v>
      </c>
      <c r="G6" s="213">
        <v>4</v>
      </c>
      <c r="H6" s="213" t="s">
        <v>96</v>
      </c>
      <c r="I6" s="213" t="s">
        <v>95</v>
      </c>
    </row>
    <row r="7" spans="1:10" ht="31.5" x14ac:dyDescent="0.25">
      <c r="A7" s="214">
        <v>8</v>
      </c>
      <c r="B7" s="215"/>
      <c r="C7" s="215"/>
      <c r="D7" s="215" t="s">
        <v>58</v>
      </c>
      <c r="E7" s="216">
        <f>SUM(E8)</f>
        <v>0</v>
      </c>
      <c r="F7" s="216">
        <f t="shared" ref="F7:G7" si="0">SUM(F8)</f>
        <v>0</v>
      </c>
      <c r="G7" s="216">
        <f t="shared" si="0"/>
        <v>0</v>
      </c>
      <c r="H7" s="217" t="e">
        <f>SUM(G7/E7*100)</f>
        <v>#DIV/0!</v>
      </c>
      <c r="I7" s="217" t="e">
        <f>SUM(G7/F7*100)</f>
        <v>#DIV/0!</v>
      </c>
    </row>
    <row r="8" spans="1:10" s="6" customFormat="1" x14ac:dyDescent="0.25">
      <c r="A8" s="218"/>
      <c r="B8" s="219">
        <v>84</v>
      </c>
      <c r="C8" s="220"/>
      <c r="D8" s="221" t="s">
        <v>59</v>
      </c>
      <c r="E8" s="222">
        <f>SUM(E9)</f>
        <v>0</v>
      </c>
      <c r="F8" s="454"/>
      <c r="G8" s="222">
        <f t="shared" ref="G8:G9" si="1">SUM(G9)</f>
        <v>0</v>
      </c>
      <c r="H8" s="223" t="e">
        <f t="shared" ref="H8:H16" si="2">SUM(G8/E8*100)</f>
        <v>#DIV/0!</v>
      </c>
      <c r="I8" s="223" t="e">
        <f t="shared" ref="I8:I16" si="3">SUM(G8/F8*100)</f>
        <v>#DIV/0!</v>
      </c>
      <c r="J8" s="25"/>
    </row>
    <row r="9" spans="1:10" s="6" customFormat="1" ht="47.25" x14ac:dyDescent="0.25">
      <c r="A9" s="285"/>
      <c r="B9" s="286" t="s">
        <v>118</v>
      </c>
      <c r="C9" s="285"/>
      <c r="D9" s="287" t="s">
        <v>119</v>
      </c>
      <c r="E9" s="288">
        <f>SUM(E10)</f>
        <v>0</v>
      </c>
      <c r="F9" s="288"/>
      <c r="G9" s="288">
        <f t="shared" si="1"/>
        <v>0</v>
      </c>
      <c r="H9" s="289" t="e">
        <f t="shared" si="2"/>
        <v>#DIV/0!</v>
      </c>
      <c r="I9" s="289"/>
      <c r="J9" s="25"/>
    </row>
    <row r="10" spans="1:10" s="6" customFormat="1" ht="31.5" x14ac:dyDescent="0.25">
      <c r="A10" s="208"/>
      <c r="B10" s="191">
        <v>8422</v>
      </c>
      <c r="C10" s="224"/>
      <c r="D10" s="225" t="s">
        <v>117</v>
      </c>
      <c r="E10" s="226"/>
      <c r="F10" s="290"/>
      <c r="G10" s="201"/>
      <c r="H10" s="296" t="e">
        <f t="shared" si="2"/>
        <v>#DIV/0!</v>
      </c>
      <c r="I10" s="296"/>
      <c r="J10" s="25"/>
    </row>
    <row r="11" spans="1:10" ht="31.5" x14ac:dyDescent="0.25">
      <c r="A11" s="292"/>
      <c r="B11" s="293"/>
      <c r="C11" s="294">
        <v>81</v>
      </c>
      <c r="D11" s="295" t="s">
        <v>51</v>
      </c>
      <c r="E11" s="291">
        <f>SUM(E7)</f>
        <v>0</v>
      </c>
      <c r="F11" s="291">
        <f t="shared" ref="F11:G11" si="4">SUM(F7)</f>
        <v>0</v>
      </c>
      <c r="G11" s="291">
        <f t="shared" si="4"/>
        <v>0</v>
      </c>
      <c r="H11" s="289" t="e">
        <f t="shared" si="2"/>
        <v>#DIV/0!</v>
      </c>
      <c r="I11" s="289" t="e">
        <f t="shared" si="3"/>
        <v>#DIV/0!</v>
      </c>
    </row>
    <row r="12" spans="1:10" ht="31.5" x14ac:dyDescent="0.25">
      <c r="A12" s="227">
        <v>5</v>
      </c>
      <c r="B12" s="228"/>
      <c r="C12" s="229"/>
      <c r="D12" s="230" t="s">
        <v>60</v>
      </c>
      <c r="E12" s="231">
        <f>SUM(E13)</f>
        <v>0</v>
      </c>
      <c r="F12" s="231">
        <f t="shared" ref="F12:G14" si="5">SUM(F13)</f>
        <v>0</v>
      </c>
      <c r="G12" s="231">
        <f t="shared" si="5"/>
        <v>0</v>
      </c>
      <c r="H12" s="217" t="e">
        <f t="shared" si="2"/>
        <v>#DIV/0!</v>
      </c>
      <c r="I12" s="217" t="e">
        <f t="shared" si="3"/>
        <v>#DIV/0!</v>
      </c>
    </row>
    <row r="13" spans="1:10" s="83" customFormat="1" ht="31.5" x14ac:dyDescent="0.25">
      <c r="A13" s="232"/>
      <c r="B13" s="232">
        <v>54</v>
      </c>
      <c r="C13" s="233"/>
      <c r="D13" s="234" t="s">
        <v>61</v>
      </c>
      <c r="E13" s="235">
        <f>SUM(E14)</f>
        <v>0</v>
      </c>
      <c r="F13" s="235"/>
      <c r="G13" s="235">
        <f t="shared" si="5"/>
        <v>0</v>
      </c>
      <c r="H13" s="223" t="e">
        <f t="shared" si="2"/>
        <v>#DIV/0!</v>
      </c>
      <c r="I13" s="223" t="e">
        <f t="shared" si="3"/>
        <v>#DIV/0!</v>
      </c>
    </row>
    <row r="14" spans="1:10" s="83" customFormat="1" ht="63" x14ac:dyDescent="0.25">
      <c r="A14" s="297"/>
      <c r="B14" s="297" t="s">
        <v>120</v>
      </c>
      <c r="C14" s="298"/>
      <c r="D14" s="299" t="s">
        <v>121</v>
      </c>
      <c r="E14" s="299">
        <f>SUM(E15)</f>
        <v>0</v>
      </c>
      <c r="F14" s="299"/>
      <c r="G14" s="299">
        <f t="shared" si="5"/>
        <v>0</v>
      </c>
      <c r="H14" s="289" t="e">
        <f t="shared" si="2"/>
        <v>#DIV/0!</v>
      </c>
      <c r="I14" s="289"/>
    </row>
    <row r="15" spans="1:10" ht="47.25" x14ac:dyDescent="0.25">
      <c r="A15" s="236"/>
      <c r="B15" s="236" t="s">
        <v>122</v>
      </c>
      <c r="C15" s="237"/>
      <c r="D15" s="238" t="s">
        <v>123</v>
      </c>
      <c r="E15" s="238"/>
      <c r="F15" s="300"/>
      <c r="G15" s="209"/>
      <c r="H15" s="289" t="e">
        <f t="shared" si="2"/>
        <v>#DIV/0!</v>
      </c>
      <c r="I15" s="289"/>
    </row>
    <row r="16" spans="1:10" s="12" customFormat="1" x14ac:dyDescent="0.25">
      <c r="A16" s="292"/>
      <c r="B16" s="293"/>
      <c r="C16" s="294">
        <v>11</v>
      </c>
      <c r="D16" s="295" t="s">
        <v>22</v>
      </c>
      <c r="E16" s="291">
        <f>SUM(E12)</f>
        <v>0</v>
      </c>
      <c r="F16" s="291">
        <f t="shared" ref="F16:G16" si="6">SUM(F12)</f>
        <v>0</v>
      </c>
      <c r="G16" s="291">
        <f t="shared" si="6"/>
        <v>0</v>
      </c>
      <c r="H16" s="289" t="e">
        <f t="shared" si="2"/>
        <v>#DIV/0!</v>
      </c>
      <c r="I16" s="289" t="e">
        <f t="shared" si="3"/>
        <v>#DIV/0!</v>
      </c>
    </row>
  </sheetData>
  <mergeCells count="4">
    <mergeCell ref="A2:I2"/>
    <mergeCell ref="A4:I4"/>
    <mergeCell ref="A6:D6"/>
    <mergeCell ref="A1:J1"/>
  </mergeCells>
  <pageMargins left="0.70866141732283472" right="0.70866141732283472" top="0.74803149606299213" bottom="0.74803149606299213" header="0.31496062992125984" footer="0.31496062992125984"/>
  <pageSetup paperSize="9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DE297-5A9E-4BD2-B708-AB5CA4CA52F8}">
  <sheetPr>
    <pageSetUpPr fitToPage="1"/>
  </sheetPr>
  <dimension ref="A2:J28"/>
  <sheetViews>
    <sheetView workbookViewId="0">
      <selection sqref="A1:I26"/>
    </sheetView>
  </sheetViews>
  <sheetFormatPr defaultRowHeight="12.75" x14ac:dyDescent="0.2"/>
  <cols>
    <col min="1" max="1" width="32.85546875" customWidth="1"/>
    <col min="2" max="2" width="25.85546875" customWidth="1"/>
    <col min="3" max="3" width="28.5703125" customWidth="1"/>
    <col min="4" max="4" width="24.42578125" customWidth="1"/>
    <col min="5" max="5" width="11.85546875" customWidth="1"/>
    <col min="6" max="6" width="13.42578125" customWidth="1"/>
    <col min="7" max="7" width="1.140625" customWidth="1"/>
    <col min="8" max="8" width="8.85546875" hidden="1" customWidth="1"/>
    <col min="9" max="10" width="9.140625" hidden="1" customWidth="1"/>
  </cols>
  <sheetData>
    <row r="2" spans="1:9" ht="15.75" x14ac:dyDescent="0.2">
      <c r="A2" s="10"/>
      <c r="B2" s="10"/>
      <c r="C2" s="10"/>
      <c r="D2" s="10"/>
      <c r="E2" s="10"/>
      <c r="F2" s="10"/>
      <c r="G2" s="10"/>
      <c r="H2" s="11"/>
      <c r="I2" s="11"/>
    </row>
    <row r="3" spans="1:9" ht="15.75" x14ac:dyDescent="0.2">
      <c r="A3" s="525" t="s">
        <v>298</v>
      </c>
      <c r="B3" s="525"/>
      <c r="C3" s="525"/>
      <c r="D3" s="525"/>
      <c r="E3" s="525"/>
      <c r="F3" s="525"/>
      <c r="G3" s="525"/>
      <c r="H3" s="525"/>
      <c r="I3" s="525"/>
    </row>
    <row r="4" spans="1:9" ht="31.5" x14ac:dyDescent="0.2">
      <c r="A4" s="438" t="s">
        <v>27</v>
      </c>
      <c r="B4" s="87" t="s">
        <v>280</v>
      </c>
      <c r="C4" s="87" t="s">
        <v>260</v>
      </c>
      <c r="D4" s="241" t="s">
        <v>281</v>
      </c>
      <c r="E4" s="150" t="s">
        <v>73</v>
      </c>
      <c r="F4" s="150" t="s">
        <v>73</v>
      </c>
    </row>
    <row r="5" spans="1:9" x14ac:dyDescent="0.2">
      <c r="A5" s="152">
        <v>1</v>
      </c>
      <c r="B5" s="152">
        <v>2</v>
      </c>
      <c r="C5" s="153">
        <v>3</v>
      </c>
      <c r="D5" s="153">
        <v>4</v>
      </c>
      <c r="E5" s="152" t="s">
        <v>96</v>
      </c>
      <c r="F5" s="154" t="s">
        <v>95</v>
      </c>
    </row>
    <row r="6" spans="1:9" x14ac:dyDescent="0.2">
      <c r="A6" s="439" t="s">
        <v>265</v>
      </c>
      <c r="B6" s="440"/>
      <c r="C6" s="440"/>
      <c r="D6" s="164"/>
      <c r="E6" s="164"/>
      <c r="F6" s="164"/>
    </row>
    <row r="7" spans="1:9" x14ac:dyDescent="0.2">
      <c r="A7" s="439" t="s">
        <v>266</v>
      </c>
      <c r="B7" s="440"/>
      <c r="C7" s="440"/>
      <c r="D7" s="164"/>
      <c r="E7" s="164"/>
      <c r="F7" s="164"/>
    </row>
    <row r="8" spans="1:9" ht="15" customHeight="1" x14ac:dyDescent="0.2">
      <c r="A8" s="441" t="s">
        <v>267</v>
      </c>
      <c r="B8" s="440"/>
      <c r="C8" s="440"/>
      <c r="D8" s="164"/>
      <c r="E8" s="164"/>
      <c r="F8" s="164"/>
    </row>
    <row r="9" spans="1:9" ht="15" customHeight="1" x14ac:dyDescent="0.2">
      <c r="A9" s="442" t="s">
        <v>268</v>
      </c>
      <c r="B9" s="440"/>
      <c r="C9" s="440"/>
      <c r="D9" s="164"/>
      <c r="E9" s="164"/>
      <c r="F9" s="164"/>
    </row>
    <row r="10" spans="1:9" ht="15" customHeight="1" x14ac:dyDescent="0.2">
      <c r="A10" s="442" t="s">
        <v>269</v>
      </c>
      <c r="B10" s="440"/>
      <c r="C10" s="440"/>
      <c r="D10" s="164"/>
      <c r="E10" s="164"/>
      <c r="F10" s="164"/>
    </row>
    <row r="11" spans="1:9" ht="15" customHeight="1" x14ac:dyDescent="0.2">
      <c r="A11" s="439" t="s">
        <v>270</v>
      </c>
      <c r="B11" s="440"/>
      <c r="C11" s="440"/>
      <c r="D11" s="164"/>
      <c r="E11" s="164"/>
      <c r="F11" s="164"/>
    </row>
    <row r="12" spans="1:9" ht="15" customHeight="1" x14ac:dyDescent="0.2">
      <c r="A12" s="443" t="s">
        <v>271</v>
      </c>
      <c r="B12" s="440"/>
      <c r="C12" s="440"/>
      <c r="D12" s="164"/>
      <c r="E12" s="164"/>
      <c r="F12" s="164"/>
    </row>
    <row r="13" spans="1:9" ht="15" customHeight="1" x14ac:dyDescent="0.2">
      <c r="A13" s="439" t="s">
        <v>272</v>
      </c>
      <c r="B13" s="440"/>
      <c r="C13" s="440"/>
      <c r="D13" s="164"/>
      <c r="E13" s="164"/>
      <c r="F13" s="164"/>
    </row>
    <row r="14" spans="1:9" ht="24" customHeight="1" x14ac:dyDescent="0.2">
      <c r="A14" s="443" t="s">
        <v>273</v>
      </c>
      <c r="B14" s="440"/>
      <c r="C14" s="440"/>
      <c r="D14" s="164"/>
      <c r="E14" s="164"/>
      <c r="F14" s="164"/>
    </row>
    <row r="15" spans="1:9" ht="15" customHeight="1" x14ac:dyDescent="0.2">
      <c r="A15" s="444" t="s">
        <v>274</v>
      </c>
      <c r="B15" s="440"/>
      <c r="C15" s="440"/>
      <c r="D15" s="164"/>
      <c r="E15" s="164"/>
      <c r="F15" s="164"/>
    </row>
    <row r="16" spans="1:9" ht="15" customHeight="1" x14ac:dyDescent="0.2">
      <c r="A16" s="443"/>
      <c r="B16" s="440"/>
      <c r="C16" s="440"/>
      <c r="D16" s="164"/>
      <c r="E16" s="164"/>
      <c r="F16" s="164"/>
    </row>
    <row r="17" spans="1:6" ht="15" customHeight="1" x14ac:dyDescent="0.2">
      <c r="A17" s="439" t="s">
        <v>275</v>
      </c>
      <c r="B17" s="440"/>
      <c r="C17" s="440"/>
      <c r="D17" s="164"/>
      <c r="E17" s="164"/>
      <c r="F17" s="164"/>
    </row>
    <row r="18" spans="1:6" ht="15" customHeight="1" x14ac:dyDescent="0.2">
      <c r="A18" s="439" t="s">
        <v>266</v>
      </c>
      <c r="B18" s="440"/>
      <c r="C18" s="440"/>
      <c r="D18" s="164"/>
      <c r="E18" s="164"/>
      <c r="F18" s="164"/>
    </row>
    <row r="19" spans="1:6" ht="15" customHeight="1" x14ac:dyDescent="0.2">
      <c r="A19" s="441" t="s">
        <v>267</v>
      </c>
      <c r="B19" s="440"/>
      <c r="C19" s="440"/>
      <c r="D19" s="164"/>
      <c r="E19" s="164"/>
      <c r="F19" s="164"/>
    </row>
    <row r="20" spans="1:6" ht="15" customHeight="1" x14ac:dyDescent="0.2">
      <c r="A20" s="442" t="s">
        <v>268</v>
      </c>
      <c r="B20" s="440"/>
      <c r="C20" s="440"/>
      <c r="D20" s="164"/>
      <c r="E20" s="164"/>
      <c r="F20" s="164"/>
    </row>
    <row r="21" spans="1:6" ht="15" customHeight="1" x14ac:dyDescent="0.2">
      <c r="A21" s="442" t="s">
        <v>269</v>
      </c>
      <c r="B21" s="440"/>
      <c r="C21" s="440"/>
      <c r="D21" s="164"/>
      <c r="E21" s="164"/>
      <c r="F21" s="164"/>
    </row>
    <row r="22" spans="1:6" ht="15" customHeight="1" x14ac:dyDescent="0.2">
      <c r="A22" s="439" t="s">
        <v>270</v>
      </c>
      <c r="B22" s="440"/>
      <c r="C22" s="440"/>
      <c r="D22" s="164"/>
      <c r="E22" s="164"/>
      <c r="F22" s="164"/>
    </row>
    <row r="23" spans="1:6" ht="15" customHeight="1" x14ac:dyDescent="0.2">
      <c r="A23" s="443" t="s">
        <v>271</v>
      </c>
      <c r="B23" s="440"/>
      <c r="C23" s="440"/>
      <c r="D23" s="164"/>
      <c r="E23" s="164"/>
      <c r="F23" s="164"/>
    </row>
    <row r="24" spans="1:6" ht="15" customHeight="1" x14ac:dyDescent="0.2">
      <c r="A24" s="439" t="s">
        <v>272</v>
      </c>
      <c r="B24" s="440"/>
      <c r="C24" s="440"/>
      <c r="D24" s="164"/>
      <c r="E24" s="164"/>
      <c r="F24" s="164"/>
    </row>
    <row r="25" spans="1:6" ht="24" customHeight="1" x14ac:dyDescent="0.2">
      <c r="A25" s="443" t="s">
        <v>273</v>
      </c>
      <c r="B25" s="440"/>
      <c r="C25" s="440"/>
      <c r="D25" s="164"/>
      <c r="E25" s="164"/>
      <c r="F25" s="164"/>
    </row>
    <row r="26" spans="1:6" ht="15" customHeight="1" x14ac:dyDescent="0.2">
      <c r="A26" s="444" t="s">
        <v>274</v>
      </c>
      <c r="B26" s="440"/>
      <c r="C26" s="440"/>
      <c r="D26" s="164"/>
      <c r="E26" s="164"/>
      <c r="F26" s="164"/>
    </row>
    <row r="27" spans="1:6" ht="15" customHeight="1" x14ac:dyDescent="0.2"/>
    <row r="28" spans="1:6" ht="15" customHeight="1" x14ac:dyDescent="0.2"/>
  </sheetData>
  <mergeCells count="1">
    <mergeCell ref="A3:I3"/>
  </mergeCells>
  <pageMargins left="0.7" right="0.7" top="0.75" bottom="0.75" header="0.3" footer="0.3"/>
  <pageSetup paperSize="9" scale="97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266"/>
  <sheetViews>
    <sheetView topLeftCell="A246" zoomScaleNormal="100" workbookViewId="0">
      <selection activeCell="B269" sqref="B269"/>
    </sheetView>
  </sheetViews>
  <sheetFormatPr defaultColWidth="9.140625" defaultRowHeight="15.75" x14ac:dyDescent="0.25"/>
  <cols>
    <col min="1" max="1" width="9.7109375" style="35" customWidth="1"/>
    <col min="2" max="2" width="54" style="35" customWidth="1"/>
    <col min="3" max="3" width="13.28515625" style="35" customWidth="1"/>
    <col min="4" max="4" width="14.7109375" style="35" customWidth="1"/>
    <col min="5" max="5" width="8.28515625" style="18" customWidth="1"/>
    <col min="6" max="7" width="15.140625" style="18" customWidth="1"/>
    <col min="8" max="8" width="16.7109375" style="18" hidden="1" customWidth="1"/>
    <col min="9" max="9" width="16.42578125" style="18" hidden="1" customWidth="1"/>
    <col min="10" max="10" width="12.5703125" style="18" hidden="1" customWidth="1"/>
    <col min="11" max="12" width="10.7109375" style="18" bestFit="1" customWidth="1"/>
    <col min="13" max="13" width="10.28515625" style="18" bestFit="1" customWidth="1"/>
    <col min="14" max="14" width="11.85546875" style="18" bestFit="1" customWidth="1"/>
    <col min="15" max="15" width="15.42578125" style="18" customWidth="1"/>
    <col min="16" max="16" width="9.140625" style="18" customWidth="1"/>
    <col min="17" max="16384" width="9.140625" style="18"/>
  </cols>
  <sheetData>
    <row r="1" spans="1:5" s="13" customFormat="1" ht="15.75" customHeight="1" x14ac:dyDescent="0.25">
      <c r="A1" s="430"/>
      <c r="B1" s="430" t="s">
        <v>264</v>
      </c>
      <c r="C1" s="430"/>
      <c r="D1" s="430"/>
      <c r="E1" s="430"/>
    </row>
    <row r="2" spans="1:5" s="22" customFormat="1" ht="15.75" customHeight="1" x14ac:dyDescent="0.25">
      <c r="A2" s="431"/>
      <c r="B2" s="431" t="s">
        <v>299</v>
      </c>
      <c r="C2" s="431"/>
      <c r="D2" s="431"/>
      <c r="E2" s="431"/>
    </row>
    <row r="3" spans="1:5" s="22" customFormat="1" x14ac:dyDescent="0.25">
      <c r="A3" s="26"/>
      <c r="B3" s="434"/>
      <c r="C3" s="27"/>
      <c r="D3" s="27"/>
      <c r="E3" s="28"/>
    </row>
    <row r="4" spans="1:5" s="42" customFormat="1" ht="38.25" x14ac:dyDescent="0.2">
      <c r="A4" s="84" t="s">
        <v>29</v>
      </c>
      <c r="B4" s="84" t="s">
        <v>30</v>
      </c>
      <c r="C4" s="432" t="s">
        <v>261</v>
      </c>
      <c r="D4" s="455" t="s">
        <v>281</v>
      </c>
      <c r="E4" s="433" t="s">
        <v>73</v>
      </c>
    </row>
    <row r="5" spans="1:5" s="22" customFormat="1" x14ac:dyDescent="0.25">
      <c r="A5" s="529">
        <v>1</v>
      </c>
      <c r="B5" s="529"/>
      <c r="C5" s="85">
        <v>2</v>
      </c>
      <c r="D5" s="85">
        <v>3</v>
      </c>
      <c r="E5" s="86" t="s">
        <v>124</v>
      </c>
    </row>
    <row r="6" spans="1:5" s="22" customFormat="1" x14ac:dyDescent="0.25">
      <c r="A6" s="84">
        <v>15866</v>
      </c>
      <c r="B6" s="84" t="s">
        <v>276</v>
      </c>
      <c r="C6" s="85"/>
      <c r="D6" s="85"/>
      <c r="E6" s="86"/>
    </row>
    <row r="7" spans="1:5" s="22" customFormat="1" x14ac:dyDescent="0.25">
      <c r="A7" s="84"/>
      <c r="B7" s="84" t="s">
        <v>277</v>
      </c>
      <c r="C7" s="445">
        <f>SUM(C8:C16)</f>
        <v>2532196</v>
      </c>
      <c r="D7" s="445">
        <f>SUM(D8:D16)</f>
        <v>2446291.65</v>
      </c>
      <c r="E7" s="446">
        <f>SUM(D7/C7*100)</f>
        <v>96.607515768921516</v>
      </c>
    </row>
    <row r="8" spans="1:5" s="22" customFormat="1" x14ac:dyDescent="0.25">
      <c r="A8" s="211" t="s">
        <v>209</v>
      </c>
      <c r="B8" s="451" t="s">
        <v>301</v>
      </c>
      <c r="C8" s="363">
        <v>166546</v>
      </c>
      <c r="D8" s="363">
        <v>166546</v>
      </c>
      <c r="E8" s="446">
        <f>SUM(D8/C8*100)</f>
        <v>100</v>
      </c>
    </row>
    <row r="9" spans="1:5" s="22" customFormat="1" x14ac:dyDescent="0.25">
      <c r="A9" s="211" t="s">
        <v>208</v>
      </c>
      <c r="B9" s="451" t="s">
        <v>229</v>
      </c>
      <c r="C9" s="363">
        <v>99428</v>
      </c>
      <c r="D9" s="363">
        <v>91418.43</v>
      </c>
      <c r="E9" s="447">
        <f t="shared" ref="E9:E11" si="0">(D9/C9)*100</f>
        <v>91.944351691676388</v>
      </c>
    </row>
    <row r="10" spans="1:5" s="22" customFormat="1" x14ac:dyDescent="0.25">
      <c r="A10" s="211" t="s">
        <v>242</v>
      </c>
      <c r="B10" s="451" t="s">
        <v>263</v>
      </c>
      <c r="C10" s="363">
        <v>16</v>
      </c>
      <c r="D10" s="363">
        <v>15.83</v>
      </c>
      <c r="E10" s="447">
        <f t="shared" si="0"/>
        <v>98.9375</v>
      </c>
    </row>
    <row r="11" spans="1:5" s="22" customFormat="1" x14ac:dyDescent="0.25">
      <c r="A11" s="211" t="s">
        <v>207</v>
      </c>
      <c r="B11" s="451" t="s">
        <v>32</v>
      </c>
      <c r="C11" s="363">
        <v>9000</v>
      </c>
      <c r="D11" s="363">
        <v>4979.33</v>
      </c>
      <c r="E11" s="447">
        <f t="shared" si="0"/>
        <v>55.325888888888883</v>
      </c>
    </row>
    <row r="12" spans="1:5" s="22" customFormat="1" x14ac:dyDescent="0.25">
      <c r="A12" s="211" t="s">
        <v>206</v>
      </c>
      <c r="B12" s="451" t="s">
        <v>33</v>
      </c>
      <c r="C12" s="354">
        <v>24050</v>
      </c>
      <c r="D12" s="354">
        <v>21502.32</v>
      </c>
      <c r="E12" s="447">
        <f t="shared" ref="E12:E16" si="1">(D12/C12)*100</f>
        <v>89.406735966735965</v>
      </c>
    </row>
    <row r="13" spans="1:5" s="22" customFormat="1" x14ac:dyDescent="0.25">
      <c r="A13" s="448" t="s">
        <v>210</v>
      </c>
      <c r="B13" s="452" t="s">
        <v>21</v>
      </c>
      <c r="C13" s="422">
        <v>2202096</v>
      </c>
      <c r="D13" s="422">
        <v>2130767.38</v>
      </c>
      <c r="E13" s="447">
        <f t="shared" si="1"/>
        <v>96.760876001772857</v>
      </c>
    </row>
    <row r="14" spans="1:5" s="22" customFormat="1" x14ac:dyDescent="0.25">
      <c r="A14" s="211" t="s">
        <v>211</v>
      </c>
      <c r="B14" s="451" t="s">
        <v>34</v>
      </c>
      <c r="C14" s="354">
        <v>1735</v>
      </c>
      <c r="D14" s="354">
        <v>2621.02</v>
      </c>
      <c r="E14" s="447">
        <f t="shared" si="1"/>
        <v>151.06743515850144</v>
      </c>
    </row>
    <row r="15" spans="1:5" s="22" customFormat="1" ht="31.5" x14ac:dyDescent="0.25">
      <c r="A15" s="211" t="s">
        <v>212</v>
      </c>
      <c r="B15" s="453" t="s">
        <v>200</v>
      </c>
      <c r="C15" s="354">
        <v>502</v>
      </c>
      <c r="D15" s="354">
        <v>501.52</v>
      </c>
      <c r="E15" s="195">
        <f t="shared" si="1"/>
        <v>99.904382470119529</v>
      </c>
    </row>
    <row r="16" spans="1:5" s="22" customFormat="1" x14ac:dyDescent="0.25">
      <c r="A16" s="449" t="s">
        <v>279</v>
      </c>
      <c r="B16" s="199" t="s">
        <v>278</v>
      </c>
      <c r="C16" s="450">
        <v>28823</v>
      </c>
      <c r="D16" s="450">
        <v>27939.82</v>
      </c>
      <c r="E16" s="195">
        <f t="shared" si="1"/>
        <v>96.935849842139959</v>
      </c>
    </row>
    <row r="17" spans="1:5" s="22" customFormat="1" x14ac:dyDescent="0.25">
      <c r="A17" s="179" t="s">
        <v>189</v>
      </c>
      <c r="B17" s="180" t="s">
        <v>191</v>
      </c>
      <c r="C17" s="348">
        <f>SUM(C18,C52,C198)</f>
        <v>2532196</v>
      </c>
      <c r="D17" s="348">
        <f>SUM(D18,D52,D198)</f>
        <v>2446291.65</v>
      </c>
      <c r="E17" s="181">
        <f>SUM(D17/C17*100)</f>
        <v>96.607515768921516</v>
      </c>
    </row>
    <row r="18" spans="1:5" s="29" customFormat="1" ht="31.5" customHeight="1" x14ac:dyDescent="0.25">
      <c r="A18" s="182" t="s">
        <v>190</v>
      </c>
      <c r="B18" s="183" t="s">
        <v>192</v>
      </c>
      <c r="C18" s="349">
        <f>SUM(C19)</f>
        <v>159246</v>
      </c>
      <c r="D18" s="349">
        <f>SUM(D19)</f>
        <v>159245.99999999997</v>
      </c>
      <c r="E18" s="184">
        <f>SUM(D18/C18*100)</f>
        <v>99.999999999999972</v>
      </c>
    </row>
    <row r="19" spans="1:5" s="30" customFormat="1" ht="31.5" x14ac:dyDescent="0.2">
      <c r="A19" s="185" t="s">
        <v>209</v>
      </c>
      <c r="B19" s="315" t="s">
        <v>301</v>
      </c>
      <c r="C19" s="350">
        <f>SUM(C20)</f>
        <v>159246</v>
      </c>
      <c r="D19" s="350">
        <f>SUM(D20)</f>
        <v>159245.99999999997</v>
      </c>
      <c r="E19" s="186">
        <f>SUM(D19/C19*100)</f>
        <v>99.999999999999972</v>
      </c>
    </row>
    <row r="20" spans="1:5" s="30" customFormat="1" x14ac:dyDescent="0.2">
      <c r="A20" s="187">
        <v>3</v>
      </c>
      <c r="B20" s="188" t="s">
        <v>24</v>
      </c>
      <c r="C20" s="351">
        <f>SUM(C21,C48)</f>
        <v>159246</v>
      </c>
      <c r="D20" s="351">
        <f>SUM(D21,D48)</f>
        <v>159245.99999999997</v>
      </c>
      <c r="E20" s="194">
        <f>SUM(D20/C20*100)</f>
        <v>99.999999999999972</v>
      </c>
    </row>
    <row r="21" spans="1:5" s="30" customFormat="1" x14ac:dyDescent="0.2">
      <c r="A21" s="189">
        <v>32</v>
      </c>
      <c r="B21" s="190" t="s">
        <v>9</v>
      </c>
      <c r="C21" s="351">
        <v>158446</v>
      </c>
      <c r="D21" s="351">
        <f>SUM(D22,D26,D32,D42)</f>
        <v>158445.99999999997</v>
      </c>
      <c r="E21" s="194">
        <f>(D21/C21)*100</f>
        <v>99.999999999999972</v>
      </c>
    </row>
    <row r="22" spans="1:5" s="30" customFormat="1" x14ac:dyDescent="0.2">
      <c r="A22" s="189">
        <v>321</v>
      </c>
      <c r="B22" s="190" t="s">
        <v>44</v>
      </c>
      <c r="C22" s="194"/>
      <c r="D22" s="351">
        <f>SUM(D23:D25)</f>
        <v>11513.43</v>
      </c>
      <c r="E22" s="194"/>
    </row>
    <row r="23" spans="1:5" s="30" customFormat="1" x14ac:dyDescent="0.2">
      <c r="A23" s="191" t="s">
        <v>65</v>
      </c>
      <c r="B23" s="192" t="s">
        <v>66</v>
      </c>
      <c r="C23" s="193"/>
      <c r="D23" s="352">
        <v>10031.93</v>
      </c>
      <c r="E23" s="193"/>
    </row>
    <row r="24" spans="1:5" s="30" customFormat="1" x14ac:dyDescent="0.2">
      <c r="A24" s="191">
        <v>3213</v>
      </c>
      <c r="B24" s="192" t="s">
        <v>49</v>
      </c>
      <c r="C24" s="193"/>
      <c r="D24" s="352">
        <v>215</v>
      </c>
      <c r="E24" s="193"/>
    </row>
    <row r="25" spans="1:5" s="30" customFormat="1" x14ac:dyDescent="0.2">
      <c r="A25" s="307">
        <v>3214</v>
      </c>
      <c r="B25" s="308" t="s">
        <v>137</v>
      </c>
      <c r="C25" s="309"/>
      <c r="D25" s="353">
        <v>1266.5</v>
      </c>
      <c r="E25" s="194"/>
    </row>
    <row r="26" spans="1:5" s="30" customFormat="1" x14ac:dyDescent="0.2">
      <c r="A26" s="196">
        <v>322</v>
      </c>
      <c r="B26" s="188" t="s">
        <v>45</v>
      </c>
      <c r="C26" s="197"/>
      <c r="D26" s="354">
        <f>SUM(D27:D31)</f>
        <v>57597.159999999996</v>
      </c>
      <c r="E26" s="197"/>
    </row>
    <row r="27" spans="1:5" s="30" customFormat="1" x14ac:dyDescent="0.2">
      <c r="A27" s="198" t="s">
        <v>68</v>
      </c>
      <c r="B27" s="199" t="s">
        <v>52</v>
      </c>
      <c r="C27" s="200"/>
      <c r="D27" s="352">
        <v>17596.419999999998</v>
      </c>
      <c r="E27" s="200"/>
    </row>
    <row r="28" spans="1:5" s="30" customFormat="1" x14ac:dyDescent="0.2">
      <c r="A28" s="198" t="s">
        <v>69</v>
      </c>
      <c r="B28" s="199" t="s">
        <v>70</v>
      </c>
      <c r="C28" s="200"/>
      <c r="D28" s="352">
        <v>36446.97</v>
      </c>
      <c r="E28" s="200"/>
    </row>
    <row r="29" spans="1:5" s="30" customFormat="1" x14ac:dyDescent="0.2">
      <c r="A29" s="198" t="s">
        <v>71</v>
      </c>
      <c r="B29" s="199" t="s">
        <v>72</v>
      </c>
      <c r="C29" s="200"/>
      <c r="D29" s="352">
        <v>1993.95</v>
      </c>
      <c r="E29" s="200"/>
    </row>
    <row r="30" spans="1:5" s="30" customFormat="1" x14ac:dyDescent="0.2">
      <c r="A30" s="307">
        <v>3225</v>
      </c>
      <c r="B30" s="308" t="s">
        <v>193</v>
      </c>
      <c r="C30" s="309"/>
      <c r="D30" s="353">
        <v>1188.72</v>
      </c>
      <c r="E30" s="194"/>
    </row>
    <row r="31" spans="1:5" s="30" customFormat="1" x14ac:dyDescent="0.2">
      <c r="A31" s="307">
        <v>3227</v>
      </c>
      <c r="B31" s="308" t="s">
        <v>141</v>
      </c>
      <c r="C31" s="309"/>
      <c r="D31" s="353">
        <v>371.1</v>
      </c>
      <c r="E31" s="194"/>
    </row>
    <row r="32" spans="1:5" s="30" customFormat="1" x14ac:dyDescent="0.2">
      <c r="A32" s="189">
        <v>323</v>
      </c>
      <c r="B32" s="190" t="s">
        <v>39</v>
      </c>
      <c r="C32" s="194"/>
      <c r="D32" s="351">
        <f>SUM(D33:D41)</f>
        <v>84889.069999999992</v>
      </c>
      <c r="E32" s="194"/>
    </row>
    <row r="33" spans="1:5" s="30" customFormat="1" x14ac:dyDescent="0.2">
      <c r="A33" s="191" t="s">
        <v>75</v>
      </c>
      <c r="B33" s="192" t="s">
        <v>76</v>
      </c>
      <c r="C33" s="193"/>
      <c r="D33" s="352">
        <v>44754.83</v>
      </c>
      <c r="E33" s="193"/>
    </row>
    <row r="34" spans="1:5" s="30" customFormat="1" x14ac:dyDescent="0.2">
      <c r="A34" s="191" t="s">
        <v>77</v>
      </c>
      <c r="B34" s="192" t="s">
        <v>78</v>
      </c>
      <c r="C34" s="193"/>
      <c r="D34" s="352">
        <v>19230.73</v>
      </c>
      <c r="E34" s="193"/>
    </row>
    <row r="35" spans="1:5" s="30" customFormat="1" x14ac:dyDescent="0.2">
      <c r="A35" s="191">
        <v>3233</v>
      </c>
      <c r="B35" s="192" t="s">
        <v>142</v>
      </c>
      <c r="C35" s="193"/>
      <c r="D35" s="352">
        <v>790</v>
      </c>
      <c r="E35" s="193"/>
    </row>
    <row r="36" spans="1:5" s="30" customFormat="1" x14ac:dyDescent="0.2">
      <c r="A36" s="191" t="s">
        <v>79</v>
      </c>
      <c r="B36" s="192" t="s">
        <v>80</v>
      </c>
      <c r="C36" s="193"/>
      <c r="D36" s="352">
        <v>8961.76</v>
      </c>
      <c r="E36" s="193"/>
    </row>
    <row r="37" spans="1:5" s="30" customFormat="1" x14ac:dyDescent="0.2">
      <c r="A37" s="191">
        <v>3235</v>
      </c>
      <c r="B37" s="192" t="s">
        <v>57</v>
      </c>
      <c r="C37" s="193"/>
      <c r="D37" s="352">
        <v>1304.29</v>
      </c>
      <c r="E37" s="193"/>
    </row>
    <row r="38" spans="1:5" s="30" customFormat="1" x14ac:dyDescent="0.2">
      <c r="A38" s="191">
        <v>3236</v>
      </c>
      <c r="B38" s="192" t="s">
        <v>54</v>
      </c>
      <c r="C38" s="193"/>
      <c r="D38" s="352">
        <v>4795.46</v>
      </c>
      <c r="E38" s="193"/>
    </row>
    <row r="39" spans="1:5" s="30" customFormat="1" x14ac:dyDescent="0.2">
      <c r="A39" s="191">
        <v>3237</v>
      </c>
      <c r="B39" s="192" t="s">
        <v>55</v>
      </c>
      <c r="C39" s="193"/>
      <c r="D39" s="352">
        <v>575</v>
      </c>
      <c r="E39" s="193"/>
    </row>
    <row r="40" spans="1:5" s="30" customFormat="1" x14ac:dyDescent="0.2">
      <c r="A40" s="191" t="s">
        <v>81</v>
      </c>
      <c r="B40" s="192" t="s">
        <v>82</v>
      </c>
      <c r="C40" s="193"/>
      <c r="D40" s="352">
        <v>2244.3200000000002</v>
      </c>
      <c r="E40" s="193"/>
    </row>
    <row r="41" spans="1:5" s="30" customFormat="1" x14ac:dyDescent="0.2">
      <c r="A41" s="191" t="s">
        <v>83</v>
      </c>
      <c r="B41" s="192" t="s">
        <v>56</v>
      </c>
      <c r="C41" s="193"/>
      <c r="D41" s="352">
        <v>2232.6799999999998</v>
      </c>
      <c r="E41" s="193"/>
    </row>
    <row r="42" spans="1:5" s="30" customFormat="1" x14ac:dyDescent="0.2">
      <c r="A42" s="189">
        <v>329</v>
      </c>
      <c r="B42" s="190" t="s">
        <v>46</v>
      </c>
      <c r="C42" s="194"/>
      <c r="D42" s="351">
        <f>SUM(D43:D47)</f>
        <v>4446.34</v>
      </c>
      <c r="E42" s="194"/>
    </row>
    <row r="43" spans="1:5" s="30" customFormat="1" x14ac:dyDescent="0.2">
      <c r="A43" s="191">
        <v>3292</v>
      </c>
      <c r="B43" s="192" t="s">
        <v>194</v>
      </c>
      <c r="C43" s="193"/>
      <c r="D43" s="352">
        <v>3160.31</v>
      </c>
      <c r="E43" s="193"/>
    </row>
    <row r="44" spans="1:5" s="30" customFormat="1" x14ac:dyDescent="0.2">
      <c r="A44" s="191" t="s">
        <v>84</v>
      </c>
      <c r="B44" s="192" t="s">
        <v>85</v>
      </c>
      <c r="C44" s="193"/>
      <c r="D44" s="352">
        <v>20.28</v>
      </c>
      <c r="E44" s="193"/>
    </row>
    <row r="45" spans="1:5" s="30" customFormat="1" x14ac:dyDescent="0.2">
      <c r="A45" s="191">
        <v>3294</v>
      </c>
      <c r="B45" s="192" t="s">
        <v>195</v>
      </c>
      <c r="C45" s="193"/>
      <c r="D45" s="352">
        <v>163.09</v>
      </c>
      <c r="E45" s="193"/>
    </row>
    <row r="46" spans="1:5" s="30" customFormat="1" x14ac:dyDescent="0.2">
      <c r="A46" s="191">
        <v>3295</v>
      </c>
      <c r="B46" s="192" t="s">
        <v>86</v>
      </c>
      <c r="C46" s="193"/>
      <c r="D46" s="352">
        <v>16.59</v>
      </c>
      <c r="E46" s="193"/>
    </row>
    <row r="47" spans="1:5" s="30" customFormat="1" x14ac:dyDescent="0.2">
      <c r="A47" s="191" t="s">
        <v>87</v>
      </c>
      <c r="B47" s="192" t="s">
        <v>46</v>
      </c>
      <c r="C47" s="193"/>
      <c r="D47" s="352">
        <v>1086.07</v>
      </c>
      <c r="E47" s="193"/>
    </row>
    <row r="48" spans="1:5" s="30" customFormat="1" x14ac:dyDescent="0.2">
      <c r="A48" s="189">
        <v>34</v>
      </c>
      <c r="B48" s="190" t="s">
        <v>12</v>
      </c>
      <c r="C48" s="351">
        <v>800</v>
      </c>
      <c r="D48" s="351">
        <f>SUM(D49)</f>
        <v>800</v>
      </c>
      <c r="E48" s="194">
        <f>(D48/C48)*100</f>
        <v>100</v>
      </c>
    </row>
    <row r="49" spans="1:10" s="30" customFormat="1" x14ac:dyDescent="0.2">
      <c r="A49" s="189">
        <v>343</v>
      </c>
      <c r="B49" s="190" t="s">
        <v>47</v>
      </c>
      <c r="C49" s="194"/>
      <c r="D49" s="351">
        <f>SUM(D50:D51)</f>
        <v>800</v>
      </c>
      <c r="E49" s="194"/>
      <c r="F49" s="28"/>
      <c r="H49" s="31"/>
      <c r="I49" s="31"/>
    </row>
    <row r="50" spans="1:10" s="30" customFormat="1" x14ac:dyDescent="0.2">
      <c r="A50" s="191" t="s">
        <v>88</v>
      </c>
      <c r="B50" s="192" t="s">
        <v>89</v>
      </c>
      <c r="C50" s="193"/>
      <c r="D50" s="352">
        <v>799.69</v>
      </c>
      <c r="E50" s="193"/>
      <c r="F50" s="28"/>
      <c r="H50" s="31"/>
      <c r="I50" s="31"/>
    </row>
    <row r="51" spans="1:10" s="30" customFormat="1" x14ac:dyDescent="0.2">
      <c r="A51" s="307">
        <v>3433</v>
      </c>
      <c r="B51" s="308" t="s">
        <v>196</v>
      </c>
      <c r="C51" s="309"/>
      <c r="D51" s="352">
        <v>0.31</v>
      </c>
      <c r="E51" s="194"/>
      <c r="F51" s="28"/>
      <c r="H51" s="31"/>
      <c r="I51" s="31"/>
    </row>
    <row r="52" spans="1:10" s="30" customFormat="1" ht="31.5" x14ac:dyDescent="0.2">
      <c r="A52" s="182" t="s">
        <v>197</v>
      </c>
      <c r="B52" s="183" t="s">
        <v>198</v>
      </c>
      <c r="C52" s="355">
        <f>SUM(C53,C75,C80,C104,C109,C125,C132,C164,C173,C185,C193)</f>
        <v>2159508</v>
      </c>
      <c r="D52" s="355">
        <f>SUM(D53,D75,D80,D104,D109,D125,D132,D164,D173,D185,D193)</f>
        <v>2076757.51</v>
      </c>
      <c r="E52" s="210">
        <f>(D52/C52*100)</f>
        <v>96.168085971434238</v>
      </c>
      <c r="F52" s="28"/>
      <c r="H52" s="31"/>
      <c r="I52" s="31"/>
    </row>
    <row r="53" spans="1:10" s="30" customFormat="1" x14ac:dyDescent="0.2">
      <c r="A53" s="185" t="s">
        <v>208</v>
      </c>
      <c r="B53" s="185" t="s">
        <v>229</v>
      </c>
      <c r="C53" s="350">
        <f>SUM(C54)</f>
        <v>40581</v>
      </c>
      <c r="D53" s="350">
        <f>SUM(D54)</f>
        <v>35303.360000000001</v>
      </c>
      <c r="E53" s="203">
        <f t="shared" ref="E53" si="2">(D53/C53)*100</f>
        <v>86.994800522411964</v>
      </c>
      <c r="F53" s="28"/>
      <c r="H53" s="31"/>
      <c r="I53" s="31"/>
    </row>
    <row r="54" spans="1:10" s="22" customFormat="1" ht="14.25" customHeight="1" x14ac:dyDescent="0.25">
      <c r="A54" s="187">
        <v>3</v>
      </c>
      <c r="B54" s="188" t="s">
        <v>24</v>
      </c>
      <c r="C54" s="351">
        <f>SUM(C55,C72)</f>
        <v>40581</v>
      </c>
      <c r="D54" s="351">
        <f>SUM(D55,D72)</f>
        <v>35303.360000000001</v>
      </c>
      <c r="E54" s="194">
        <f>SUM(D54/C54*100)</f>
        <v>86.994800522411964</v>
      </c>
      <c r="F54" s="28"/>
      <c r="G54" s="28"/>
      <c r="H54" s="39" t="e">
        <f>SUM(#REF!)</f>
        <v>#REF!</v>
      </c>
      <c r="I54" s="40" t="e">
        <f>SUM(#REF!)</f>
        <v>#REF!</v>
      </c>
      <c r="J54" s="22">
        <f>SUM(C54:G54)</f>
        <v>75971.354800522415</v>
      </c>
    </row>
    <row r="55" spans="1:10" s="32" customFormat="1" ht="14.25" customHeight="1" x14ac:dyDescent="0.25">
      <c r="A55" s="189">
        <v>32</v>
      </c>
      <c r="B55" s="190" t="s">
        <v>9</v>
      </c>
      <c r="C55" s="351">
        <v>22731</v>
      </c>
      <c r="D55" s="351">
        <f>SUM(D56,D60,D64,D70)</f>
        <v>17460.650000000001</v>
      </c>
      <c r="E55" s="194">
        <f>SUM(D55/C55*100)</f>
        <v>76.8142624609564</v>
      </c>
      <c r="F55" s="28"/>
      <c r="G55" s="33"/>
      <c r="H55" s="38"/>
      <c r="I55" s="38"/>
    </row>
    <row r="56" spans="1:10" ht="14.25" customHeight="1" x14ac:dyDescent="0.25">
      <c r="A56" s="189">
        <v>321</v>
      </c>
      <c r="B56" s="190" t="s">
        <v>44</v>
      </c>
      <c r="C56" s="194"/>
      <c r="D56" s="351">
        <f>SUM(D57:D59)</f>
        <v>0</v>
      </c>
      <c r="E56" s="194"/>
      <c r="F56" s="28"/>
      <c r="G56" s="36"/>
      <c r="H56" s="37"/>
      <c r="I56" s="37"/>
    </row>
    <row r="57" spans="1:10" s="32" customFormat="1" ht="14.25" customHeight="1" x14ac:dyDescent="0.25">
      <c r="A57" s="191" t="s">
        <v>65</v>
      </c>
      <c r="B57" s="192" t="s">
        <v>66</v>
      </c>
      <c r="C57" s="193"/>
      <c r="D57" s="352"/>
      <c r="E57" s="193"/>
      <c r="F57" s="28"/>
      <c r="G57" s="33"/>
      <c r="H57" s="38"/>
      <c r="I57" s="38"/>
    </row>
    <row r="58" spans="1:10" s="32" customFormat="1" ht="14.25" customHeight="1" x14ac:dyDescent="0.25">
      <c r="A58" s="191">
        <v>3213</v>
      </c>
      <c r="B58" s="192" t="s">
        <v>49</v>
      </c>
      <c r="C58" s="193"/>
      <c r="D58" s="352"/>
      <c r="E58" s="193"/>
      <c r="F58" s="28"/>
      <c r="G58" s="33"/>
      <c r="H58" s="38"/>
      <c r="I58" s="38"/>
    </row>
    <row r="59" spans="1:10" ht="14.25" customHeight="1" x14ac:dyDescent="0.25">
      <c r="A59" s="191">
        <v>3214</v>
      </c>
      <c r="B59" s="192" t="s">
        <v>256</v>
      </c>
      <c r="C59" s="193"/>
      <c r="D59" s="352"/>
      <c r="E59" s="193"/>
      <c r="F59" s="28"/>
      <c r="G59" s="36"/>
      <c r="H59" s="37"/>
      <c r="I59" s="37"/>
    </row>
    <row r="60" spans="1:10" ht="14.25" customHeight="1" x14ac:dyDescent="0.25">
      <c r="A60" s="196">
        <v>322</v>
      </c>
      <c r="B60" s="188" t="s">
        <v>45</v>
      </c>
      <c r="C60" s="197"/>
      <c r="D60" s="354">
        <f>SUM(D61:D63)</f>
        <v>2748.66</v>
      </c>
      <c r="E60" s="197"/>
      <c r="F60" s="28"/>
      <c r="G60" s="36"/>
      <c r="H60" s="37"/>
      <c r="I60" s="37"/>
    </row>
    <row r="61" spans="1:10" ht="14.25" customHeight="1" x14ac:dyDescent="0.25">
      <c r="A61" s="191">
        <v>3222</v>
      </c>
      <c r="B61" s="192" t="s">
        <v>53</v>
      </c>
      <c r="C61" s="193"/>
      <c r="D61" s="352"/>
      <c r="E61" s="193"/>
      <c r="F61" s="28"/>
      <c r="G61" s="36"/>
      <c r="H61" s="37"/>
      <c r="I61" s="37"/>
    </row>
    <row r="62" spans="1:10" s="22" customFormat="1" ht="14.25" customHeight="1" x14ac:dyDescent="0.25">
      <c r="A62" s="191">
        <v>3223</v>
      </c>
      <c r="B62" s="192" t="s">
        <v>70</v>
      </c>
      <c r="C62" s="193"/>
      <c r="D62" s="352">
        <v>2000.68</v>
      </c>
      <c r="E62" s="193"/>
      <c r="F62" s="28"/>
      <c r="G62" s="28"/>
      <c r="H62" s="39"/>
      <c r="I62" s="40"/>
    </row>
    <row r="63" spans="1:10" s="22" customFormat="1" ht="14.25" customHeight="1" x14ac:dyDescent="0.25">
      <c r="A63" s="191">
        <v>3225</v>
      </c>
      <c r="B63" s="192" t="s">
        <v>50</v>
      </c>
      <c r="C63" s="193"/>
      <c r="D63" s="352">
        <v>747.98</v>
      </c>
      <c r="E63" s="193"/>
      <c r="F63" s="28"/>
      <c r="G63" s="28"/>
      <c r="H63" s="458"/>
      <c r="I63" s="458"/>
    </row>
    <row r="64" spans="1:10" s="32" customFormat="1" ht="14.25" customHeight="1" x14ac:dyDescent="0.25">
      <c r="A64" s="189">
        <v>323</v>
      </c>
      <c r="B64" s="190" t="s">
        <v>39</v>
      </c>
      <c r="C64" s="194"/>
      <c r="D64" s="351">
        <f>SUM(D65:D69)</f>
        <v>14460.650000000001</v>
      </c>
      <c r="E64" s="194"/>
      <c r="F64" s="28"/>
      <c r="G64" s="33"/>
      <c r="H64" s="38"/>
      <c r="I64" s="38"/>
    </row>
    <row r="65" spans="1:10" x14ac:dyDescent="0.25">
      <c r="A65" s="191" t="s">
        <v>75</v>
      </c>
      <c r="B65" s="192" t="s">
        <v>76</v>
      </c>
      <c r="C65" s="193"/>
      <c r="D65" s="352">
        <v>3620</v>
      </c>
      <c r="E65" s="193"/>
      <c r="F65" s="28"/>
      <c r="G65" s="36"/>
      <c r="H65" s="18">
        <v>0</v>
      </c>
      <c r="I65" s="18">
        <v>0</v>
      </c>
      <c r="J65" s="18">
        <f>SUM(C65:G65)</f>
        <v>3620</v>
      </c>
    </row>
    <row r="66" spans="1:10" x14ac:dyDescent="0.25">
      <c r="A66" s="191">
        <v>3232</v>
      </c>
      <c r="B66" s="192" t="s">
        <v>78</v>
      </c>
      <c r="C66" s="193"/>
      <c r="D66" s="352">
        <v>4430</v>
      </c>
      <c r="E66" s="193"/>
      <c r="F66" s="28"/>
      <c r="G66" s="36"/>
    </row>
    <row r="67" spans="1:10" x14ac:dyDescent="0.25">
      <c r="A67" s="191">
        <v>3233</v>
      </c>
      <c r="B67" s="192" t="s">
        <v>142</v>
      </c>
      <c r="C67" s="193"/>
      <c r="D67" s="352">
        <v>248.85</v>
      </c>
      <c r="E67" s="193"/>
      <c r="F67" s="28"/>
      <c r="G67" s="36"/>
    </row>
    <row r="68" spans="1:10" x14ac:dyDescent="0.25">
      <c r="A68" s="191">
        <v>3237</v>
      </c>
      <c r="B68" s="192" t="s">
        <v>55</v>
      </c>
      <c r="C68" s="193"/>
      <c r="D68" s="352">
        <v>4886.8</v>
      </c>
      <c r="E68" s="193"/>
      <c r="F68" s="28"/>
      <c r="G68" s="36"/>
    </row>
    <row r="69" spans="1:10" x14ac:dyDescent="0.25">
      <c r="A69" s="191">
        <v>3239</v>
      </c>
      <c r="B69" s="192" t="s">
        <v>56</v>
      </c>
      <c r="C69" s="193"/>
      <c r="D69" s="352">
        <v>1275</v>
      </c>
      <c r="E69" s="193"/>
      <c r="F69" s="28"/>
      <c r="G69" s="36"/>
    </row>
    <row r="70" spans="1:10" x14ac:dyDescent="0.25">
      <c r="A70" s="189">
        <v>329</v>
      </c>
      <c r="B70" s="190" t="s">
        <v>46</v>
      </c>
      <c r="C70" s="193"/>
      <c r="D70" s="351">
        <f>D71</f>
        <v>251.34</v>
      </c>
      <c r="E70" s="193"/>
      <c r="F70" s="28"/>
      <c r="G70" s="36"/>
    </row>
    <row r="71" spans="1:10" x14ac:dyDescent="0.25">
      <c r="A71" s="191">
        <v>32931</v>
      </c>
      <c r="B71" s="192" t="s">
        <v>85</v>
      </c>
      <c r="C71" s="193"/>
      <c r="D71" s="352">
        <v>251.34</v>
      </c>
      <c r="E71" s="193"/>
      <c r="F71" s="28"/>
      <c r="G71" s="36"/>
    </row>
    <row r="72" spans="1:10" x14ac:dyDescent="0.25">
      <c r="A72" s="310">
        <v>37</v>
      </c>
      <c r="B72" s="311" t="s">
        <v>187</v>
      </c>
      <c r="C72" s="422">
        <v>17850</v>
      </c>
      <c r="D72" s="351">
        <f>D73</f>
        <v>17842.71</v>
      </c>
      <c r="E72" s="194">
        <f>SUM(D72/C72*100)</f>
        <v>99.959159663865535</v>
      </c>
      <c r="F72" s="28"/>
      <c r="G72" s="36"/>
    </row>
    <row r="73" spans="1:10" x14ac:dyDescent="0.25">
      <c r="A73" s="310">
        <v>372</v>
      </c>
      <c r="B73" s="311" t="s">
        <v>187</v>
      </c>
      <c r="C73" s="194"/>
      <c r="D73" s="351">
        <f>D74</f>
        <v>17842.71</v>
      </c>
      <c r="E73" s="193"/>
      <c r="F73" s="28"/>
      <c r="G73" s="36"/>
    </row>
    <row r="74" spans="1:10" x14ac:dyDescent="0.25">
      <c r="A74" s="191">
        <v>3722</v>
      </c>
      <c r="B74" s="192" t="s">
        <v>188</v>
      </c>
      <c r="C74" s="193"/>
      <c r="D74" s="352">
        <v>17842.71</v>
      </c>
      <c r="E74" s="193"/>
      <c r="F74" s="28"/>
      <c r="G74" s="36"/>
    </row>
    <row r="75" spans="1:10" x14ac:dyDescent="0.25">
      <c r="A75" s="185" t="s">
        <v>242</v>
      </c>
      <c r="B75" s="185" t="s">
        <v>263</v>
      </c>
      <c r="C75" s="350">
        <f>SUM(C76)</f>
        <v>16</v>
      </c>
      <c r="D75" s="350">
        <f>SUM(D76)</f>
        <v>15.83</v>
      </c>
      <c r="E75" s="203">
        <f t="shared" ref="E75" si="3">(D75/C75)*100</f>
        <v>98.9375</v>
      </c>
      <c r="F75" s="28"/>
      <c r="G75" s="36"/>
    </row>
    <row r="76" spans="1:10" x14ac:dyDescent="0.25">
      <c r="A76" s="187">
        <v>3</v>
      </c>
      <c r="B76" s="188" t="s">
        <v>24</v>
      </c>
      <c r="C76" s="351">
        <f>SUM(C77)</f>
        <v>16</v>
      </c>
      <c r="D76" s="351">
        <f>SUM(D77)</f>
        <v>15.83</v>
      </c>
      <c r="E76" s="194">
        <f>SUM(D76/C76*100)</f>
        <v>98.9375</v>
      </c>
      <c r="F76" s="28"/>
      <c r="G76" s="36"/>
    </row>
    <row r="77" spans="1:10" x14ac:dyDescent="0.25">
      <c r="A77" s="189">
        <v>34</v>
      </c>
      <c r="B77" s="190" t="s">
        <v>12</v>
      </c>
      <c r="C77" s="351">
        <v>16</v>
      </c>
      <c r="D77" s="351">
        <f>SUM(D78)</f>
        <v>15.83</v>
      </c>
      <c r="E77" s="194">
        <f>(D77/C77)*100</f>
        <v>98.9375</v>
      </c>
      <c r="F77" s="28"/>
      <c r="G77" s="36"/>
    </row>
    <row r="78" spans="1:10" x14ac:dyDescent="0.25">
      <c r="A78" s="189">
        <v>343</v>
      </c>
      <c r="B78" s="190" t="s">
        <v>47</v>
      </c>
      <c r="C78" s="194"/>
      <c r="D78" s="351">
        <f>SUM(D79:D79)</f>
        <v>15.83</v>
      </c>
      <c r="E78" s="194"/>
      <c r="F78" s="28"/>
      <c r="G78" s="36"/>
    </row>
    <row r="79" spans="1:10" s="32" customFormat="1" x14ac:dyDescent="0.25">
      <c r="A79" s="191" t="s">
        <v>88</v>
      </c>
      <c r="B79" s="192" t="s">
        <v>89</v>
      </c>
      <c r="C79" s="193"/>
      <c r="D79" s="352">
        <v>15.83</v>
      </c>
      <c r="E79" s="193"/>
      <c r="F79" s="28"/>
      <c r="G79" s="33"/>
      <c r="H79" s="33"/>
      <c r="I79" s="33"/>
      <c r="J79" s="33"/>
    </row>
    <row r="80" spans="1:10" s="32" customFormat="1" x14ac:dyDescent="0.25">
      <c r="A80" s="185" t="s">
        <v>207</v>
      </c>
      <c r="B80" s="185" t="s">
        <v>32</v>
      </c>
      <c r="C80" s="350">
        <f>SUM(C81)</f>
        <v>5000</v>
      </c>
      <c r="D80" s="350">
        <f t="shared" ref="D80" si="4">SUM(D81)</f>
        <v>1507.27</v>
      </c>
      <c r="E80" s="197">
        <f>SUM(D80/C80*100)</f>
        <v>30.145399999999999</v>
      </c>
      <c r="F80" s="28"/>
      <c r="G80" s="33"/>
      <c r="H80" s="33"/>
      <c r="I80" s="33"/>
      <c r="J80" s="33"/>
    </row>
    <row r="81" spans="1:10" s="22" customFormat="1" ht="15.75" customHeight="1" x14ac:dyDescent="0.25">
      <c r="A81" s="187">
        <v>3</v>
      </c>
      <c r="B81" s="188" t="s">
        <v>24</v>
      </c>
      <c r="C81" s="354">
        <f>SUM(C82,C87,C98,C101)</f>
        <v>5000</v>
      </c>
      <c r="D81" s="354">
        <f>SUM(D82,D87,D98,D101)</f>
        <v>1507.27</v>
      </c>
      <c r="E81" s="197">
        <f>SUM(D81/C81*100)</f>
        <v>30.145399999999999</v>
      </c>
      <c r="F81" s="28"/>
      <c r="G81" s="28"/>
      <c r="H81" s="22">
        <v>0</v>
      </c>
      <c r="I81" s="22">
        <v>0</v>
      </c>
      <c r="J81" s="22">
        <f>SUM(C81:G81)</f>
        <v>6537.4154000000008</v>
      </c>
    </row>
    <row r="82" spans="1:10" s="32" customFormat="1" ht="15.75" customHeight="1" x14ac:dyDescent="0.25">
      <c r="A82" s="196">
        <v>31</v>
      </c>
      <c r="B82" s="188" t="s">
        <v>8</v>
      </c>
      <c r="C82" s="354">
        <v>500</v>
      </c>
      <c r="D82" s="354">
        <f>SUM(D83)</f>
        <v>296.39</v>
      </c>
      <c r="E82" s="197">
        <f>SUM(D82/C82*100)</f>
        <v>59.277999999999999</v>
      </c>
      <c r="F82" s="28"/>
      <c r="G82" s="33"/>
    </row>
    <row r="83" spans="1:10" ht="15.75" customHeight="1" x14ac:dyDescent="0.25">
      <c r="A83" s="189">
        <v>312</v>
      </c>
      <c r="B83" s="190" t="s">
        <v>43</v>
      </c>
      <c r="C83" s="194"/>
      <c r="D83" s="351">
        <f>SUM(D84)</f>
        <v>296.39</v>
      </c>
      <c r="E83" s="194">
        <v>0</v>
      </c>
      <c r="F83" s="28"/>
      <c r="G83" s="36"/>
    </row>
    <row r="84" spans="1:10" ht="15.75" customHeight="1" x14ac:dyDescent="0.25">
      <c r="A84" s="191" t="s">
        <v>74</v>
      </c>
      <c r="B84" s="192" t="s">
        <v>43</v>
      </c>
      <c r="C84" s="193"/>
      <c r="D84" s="352">
        <v>296.39</v>
      </c>
      <c r="E84" s="193">
        <v>0</v>
      </c>
      <c r="F84" s="28"/>
      <c r="G84" s="36"/>
    </row>
    <row r="85" spans="1:10" ht="15.75" customHeight="1" x14ac:dyDescent="0.25">
      <c r="A85" s="191">
        <v>313</v>
      </c>
      <c r="B85" s="192" t="s">
        <v>42</v>
      </c>
      <c r="C85" s="193"/>
      <c r="D85" s="352"/>
      <c r="E85" s="193"/>
      <c r="F85" s="28"/>
      <c r="G85" s="36"/>
    </row>
    <row r="86" spans="1:10" s="22" customFormat="1" ht="15.75" customHeight="1" x14ac:dyDescent="0.25">
      <c r="A86" s="191">
        <v>3132</v>
      </c>
      <c r="B86" s="192" t="s">
        <v>63</v>
      </c>
      <c r="C86" s="193"/>
      <c r="D86" s="352"/>
      <c r="E86" s="193"/>
      <c r="F86" s="28"/>
      <c r="G86" s="28"/>
    </row>
    <row r="87" spans="1:10" s="32" customFormat="1" ht="15.75" customHeight="1" x14ac:dyDescent="0.25">
      <c r="A87" s="196">
        <v>32</v>
      </c>
      <c r="B87" s="188" t="s">
        <v>9</v>
      </c>
      <c r="C87" s="354">
        <v>4500</v>
      </c>
      <c r="D87" s="354">
        <f>SUM(D88,D91,D95)</f>
        <v>928.68</v>
      </c>
      <c r="E87" s="197">
        <f>SUM(D87/C87*100)</f>
        <v>20.637333333333334</v>
      </c>
      <c r="F87" s="28"/>
      <c r="G87" s="33"/>
    </row>
    <row r="88" spans="1:10" ht="15.75" customHeight="1" x14ac:dyDescent="0.25">
      <c r="A88" s="196">
        <v>322</v>
      </c>
      <c r="B88" s="188" t="s">
        <v>45</v>
      </c>
      <c r="C88" s="197"/>
      <c r="D88" s="354">
        <f>SUM(D89:D90)</f>
        <v>0</v>
      </c>
      <c r="E88" s="197"/>
      <c r="F88" s="28"/>
    </row>
    <row r="89" spans="1:10" ht="15.75" customHeight="1" x14ac:dyDescent="0.25">
      <c r="A89" s="198" t="s">
        <v>68</v>
      </c>
      <c r="B89" s="199" t="s">
        <v>52</v>
      </c>
      <c r="C89" s="200"/>
      <c r="D89" s="352"/>
      <c r="E89" s="200"/>
      <c r="F89" s="28"/>
    </row>
    <row r="90" spans="1:10" ht="15.75" customHeight="1" x14ac:dyDescent="0.25">
      <c r="A90" s="198">
        <v>3227</v>
      </c>
      <c r="B90" s="199" t="s">
        <v>141</v>
      </c>
      <c r="C90" s="200"/>
      <c r="D90" s="352"/>
      <c r="E90" s="200"/>
      <c r="F90" s="28"/>
    </row>
    <row r="91" spans="1:10" ht="15.75" customHeight="1" x14ac:dyDescent="0.25">
      <c r="A91" s="189">
        <v>323</v>
      </c>
      <c r="B91" s="190" t="s">
        <v>39</v>
      </c>
      <c r="C91" s="194"/>
      <c r="D91" s="351">
        <f>SUM(D92:D94)</f>
        <v>290</v>
      </c>
      <c r="E91" s="194"/>
      <c r="F91" s="28"/>
    </row>
    <row r="92" spans="1:10" ht="15.75" customHeight="1" x14ac:dyDescent="0.25">
      <c r="A92" s="313">
        <v>3231</v>
      </c>
      <c r="B92" s="192" t="s">
        <v>76</v>
      </c>
      <c r="C92" s="194"/>
      <c r="D92" s="353">
        <v>240</v>
      </c>
      <c r="E92" s="194"/>
      <c r="F92" s="28"/>
    </row>
    <row r="93" spans="1:10" ht="15.75" customHeight="1" x14ac:dyDescent="0.25">
      <c r="A93" s="191" t="s">
        <v>77</v>
      </c>
      <c r="B93" s="192" t="s">
        <v>78</v>
      </c>
      <c r="C93" s="193"/>
      <c r="D93" s="352"/>
      <c r="E93" s="193"/>
      <c r="F93" s="28"/>
    </row>
    <row r="94" spans="1:10" ht="15.75" customHeight="1" x14ac:dyDescent="0.25">
      <c r="A94" s="191">
        <v>3239</v>
      </c>
      <c r="B94" s="192" t="s">
        <v>56</v>
      </c>
      <c r="C94" s="193"/>
      <c r="D94" s="352">
        <v>50</v>
      </c>
      <c r="E94" s="193"/>
      <c r="F94" s="28"/>
    </row>
    <row r="95" spans="1:10" ht="15.75" customHeight="1" x14ac:dyDescent="0.25">
      <c r="A95" s="189">
        <v>329</v>
      </c>
      <c r="B95" s="190" t="s">
        <v>46</v>
      </c>
      <c r="C95" s="194"/>
      <c r="D95" s="351">
        <f>SUM(D96+D97)</f>
        <v>638.67999999999995</v>
      </c>
      <c r="E95" s="194"/>
      <c r="F95" s="28"/>
    </row>
    <row r="96" spans="1:10" ht="15.75" customHeight="1" x14ac:dyDescent="0.25">
      <c r="A96" s="191" t="s">
        <v>84</v>
      </c>
      <c r="B96" s="192" t="s">
        <v>85</v>
      </c>
      <c r="C96" s="193"/>
      <c r="D96" s="352">
        <v>55.93</v>
      </c>
      <c r="E96" s="193"/>
      <c r="F96" s="28"/>
    </row>
    <row r="97" spans="1:5" ht="15.75" customHeight="1" x14ac:dyDescent="0.25">
      <c r="A97" s="191" t="s">
        <v>87</v>
      </c>
      <c r="B97" s="192" t="s">
        <v>46</v>
      </c>
      <c r="C97" s="193"/>
      <c r="D97" s="352">
        <v>582.75</v>
      </c>
      <c r="E97" s="193"/>
    </row>
    <row r="98" spans="1:5" ht="15.75" customHeight="1" x14ac:dyDescent="0.25">
      <c r="A98" s="196">
        <v>34</v>
      </c>
      <c r="B98" s="188" t="s">
        <v>12</v>
      </c>
      <c r="C98" s="422">
        <v>0</v>
      </c>
      <c r="D98" s="351">
        <f>D99</f>
        <v>23.19</v>
      </c>
      <c r="E98" s="197" t="e">
        <f>SUM(D98/C98*100)</f>
        <v>#DIV/0!</v>
      </c>
    </row>
    <row r="99" spans="1:5" ht="15.75" customHeight="1" x14ac:dyDescent="0.25">
      <c r="A99" s="196">
        <v>343</v>
      </c>
      <c r="B99" s="188" t="s">
        <v>47</v>
      </c>
      <c r="C99" s="193"/>
      <c r="D99" s="351">
        <f>D100</f>
        <v>23.19</v>
      </c>
      <c r="E99" s="193"/>
    </row>
    <row r="100" spans="1:5" ht="15.75" customHeight="1" x14ac:dyDescent="0.25">
      <c r="A100" s="198">
        <v>3431</v>
      </c>
      <c r="B100" s="199" t="s">
        <v>89</v>
      </c>
      <c r="C100" s="193"/>
      <c r="D100" s="352">
        <v>23.19</v>
      </c>
      <c r="E100" s="193"/>
    </row>
    <row r="101" spans="1:5" ht="15.75" customHeight="1" x14ac:dyDescent="0.25">
      <c r="A101" s="310">
        <v>37</v>
      </c>
      <c r="B101" s="311" t="s">
        <v>187</v>
      </c>
      <c r="C101" s="422">
        <v>0</v>
      </c>
      <c r="D101" s="351">
        <f>D102</f>
        <v>259.01</v>
      </c>
      <c r="E101" s="197" t="e">
        <f>SUM(D101/C101*100)</f>
        <v>#DIV/0!</v>
      </c>
    </row>
    <row r="102" spans="1:5" ht="15.75" customHeight="1" x14ac:dyDescent="0.25">
      <c r="A102" s="310">
        <v>372</v>
      </c>
      <c r="B102" s="311" t="s">
        <v>187</v>
      </c>
      <c r="C102" s="193"/>
      <c r="D102" s="351">
        <f>D103</f>
        <v>259.01</v>
      </c>
      <c r="E102" s="193"/>
    </row>
    <row r="103" spans="1:5" ht="15.75" customHeight="1" x14ac:dyDescent="0.25">
      <c r="A103" s="191">
        <v>3722</v>
      </c>
      <c r="B103" s="192" t="s">
        <v>188</v>
      </c>
      <c r="C103" s="193"/>
      <c r="D103" s="352">
        <v>259.01</v>
      </c>
      <c r="E103" s="193"/>
    </row>
    <row r="104" spans="1:5" ht="15.75" customHeight="1" x14ac:dyDescent="0.25">
      <c r="A104" s="346" t="s">
        <v>211</v>
      </c>
      <c r="B104" s="346" t="s">
        <v>232</v>
      </c>
      <c r="C104" s="358">
        <f>SUM(C105)</f>
        <v>682</v>
      </c>
      <c r="D104" s="358">
        <f t="shared" ref="D104" si="5">SUM(D106)</f>
        <v>682.33</v>
      </c>
      <c r="E104" s="347">
        <f t="shared" ref="E104:E106" si="6">(D104/C104)*100</f>
        <v>100.04838709677419</v>
      </c>
    </row>
    <row r="105" spans="1:5" ht="15.75" customHeight="1" x14ac:dyDescent="0.25">
      <c r="A105" s="187">
        <v>3</v>
      </c>
      <c r="B105" s="188" t="s">
        <v>24</v>
      </c>
      <c r="C105" s="351">
        <f t="shared" ref="C105:D105" si="7">SUM(C106)</f>
        <v>682</v>
      </c>
      <c r="D105" s="351">
        <f t="shared" si="7"/>
        <v>682.33</v>
      </c>
      <c r="E105" s="194">
        <f t="shared" si="6"/>
        <v>100.04838709677419</v>
      </c>
    </row>
    <row r="106" spans="1:5" ht="15.75" customHeight="1" x14ac:dyDescent="0.25">
      <c r="A106" s="189">
        <v>32</v>
      </c>
      <c r="B106" s="190" t="s">
        <v>9</v>
      </c>
      <c r="C106" s="359">
        <v>682</v>
      </c>
      <c r="D106" s="359">
        <f>SUM(D107)</f>
        <v>682.33</v>
      </c>
      <c r="E106" s="194">
        <f t="shared" si="6"/>
        <v>100.04838709677419</v>
      </c>
    </row>
    <row r="107" spans="1:5" ht="15.75" customHeight="1" x14ac:dyDescent="0.25">
      <c r="A107" s="189">
        <v>323</v>
      </c>
      <c r="B107" s="190" t="s">
        <v>39</v>
      </c>
      <c r="C107" s="194"/>
      <c r="D107" s="351">
        <f>SUM(D108)</f>
        <v>682.33</v>
      </c>
      <c r="E107" s="194"/>
    </row>
    <row r="108" spans="1:5" s="32" customFormat="1" x14ac:dyDescent="0.25">
      <c r="A108" s="191">
        <v>3232</v>
      </c>
      <c r="B108" s="192" t="s">
        <v>78</v>
      </c>
      <c r="C108" s="200"/>
      <c r="D108" s="357">
        <v>682.33</v>
      </c>
      <c r="E108" s="194"/>
    </row>
    <row r="109" spans="1:5" s="32" customFormat="1" x14ac:dyDescent="0.25">
      <c r="A109" s="185" t="s">
        <v>206</v>
      </c>
      <c r="B109" s="185" t="s">
        <v>33</v>
      </c>
      <c r="C109" s="356">
        <f t="shared" ref="C109:D109" si="8">SUM(C110)</f>
        <v>24000</v>
      </c>
      <c r="D109" s="356">
        <f t="shared" si="8"/>
        <v>21495.7</v>
      </c>
      <c r="E109" s="203">
        <f t="shared" ref="E109" si="9">(D109/C109)*100</f>
        <v>89.565416666666678</v>
      </c>
    </row>
    <row r="110" spans="1:5" s="32" customFormat="1" x14ac:dyDescent="0.25">
      <c r="A110" s="187">
        <v>3</v>
      </c>
      <c r="B110" s="188" t="s">
        <v>24</v>
      </c>
      <c r="C110" s="354">
        <f>SUM(C111)</f>
        <v>24000</v>
      </c>
      <c r="D110" s="354">
        <f>SUM(D111)</f>
        <v>21495.7</v>
      </c>
      <c r="E110" s="197">
        <f>(D110/C110)*100</f>
        <v>89.565416666666678</v>
      </c>
    </row>
    <row r="111" spans="1:5" s="22" customFormat="1" ht="15.75" customHeight="1" x14ac:dyDescent="0.25">
      <c r="A111" s="189">
        <v>32</v>
      </c>
      <c r="B111" s="190" t="s">
        <v>9</v>
      </c>
      <c r="C111" s="351">
        <v>24000</v>
      </c>
      <c r="D111" s="351">
        <f>SUM(D112,D115,D120)</f>
        <v>21495.7</v>
      </c>
      <c r="E111" s="194">
        <f>(D111/C111)*100</f>
        <v>89.565416666666678</v>
      </c>
    </row>
    <row r="112" spans="1:5" s="32" customFormat="1" ht="15.75" customHeight="1" x14ac:dyDescent="0.25">
      <c r="A112" s="189">
        <v>321</v>
      </c>
      <c r="B112" s="190" t="s">
        <v>44</v>
      </c>
      <c r="C112" s="194"/>
      <c r="D112" s="351">
        <f>SUM(D113:D114)</f>
        <v>0</v>
      </c>
      <c r="E112" s="194"/>
    </row>
    <row r="113" spans="1:5" x14ac:dyDescent="0.25">
      <c r="A113" s="191" t="s">
        <v>65</v>
      </c>
      <c r="B113" s="192" t="s">
        <v>66</v>
      </c>
      <c r="C113" s="193"/>
      <c r="D113" s="352"/>
      <c r="E113" s="193"/>
    </row>
    <row r="114" spans="1:5" s="22" customFormat="1" ht="15.75" customHeight="1" x14ac:dyDescent="0.25">
      <c r="A114" s="191">
        <v>3213</v>
      </c>
      <c r="B114" s="192" t="s">
        <v>49</v>
      </c>
      <c r="C114" s="193"/>
      <c r="D114" s="352"/>
      <c r="E114" s="193"/>
    </row>
    <row r="115" spans="1:5" s="22" customFormat="1" ht="15.75" customHeight="1" x14ac:dyDescent="0.25">
      <c r="A115" s="196">
        <v>322</v>
      </c>
      <c r="B115" s="188" t="s">
        <v>45</v>
      </c>
      <c r="C115" s="197"/>
      <c r="D115" s="354">
        <f>SUM(D116:D119)</f>
        <v>0</v>
      </c>
      <c r="E115" s="197"/>
    </row>
    <row r="116" spans="1:5" s="22" customFormat="1" ht="15.75" customHeight="1" x14ac:dyDescent="0.25">
      <c r="A116" s="198">
        <v>3221</v>
      </c>
      <c r="B116" s="199" t="s">
        <v>52</v>
      </c>
      <c r="C116" s="200"/>
      <c r="D116" s="357"/>
      <c r="E116" s="197"/>
    </row>
    <row r="117" spans="1:5" s="32" customFormat="1" ht="15.75" customHeight="1" x14ac:dyDescent="0.25">
      <c r="A117" s="198">
        <v>3223</v>
      </c>
      <c r="B117" s="199" t="s">
        <v>70</v>
      </c>
      <c r="C117" s="200"/>
      <c r="D117" s="357"/>
      <c r="E117" s="197"/>
    </row>
    <row r="118" spans="1:5" s="32" customFormat="1" ht="15.75" customHeight="1" x14ac:dyDescent="0.25">
      <c r="A118" s="307">
        <v>3225</v>
      </c>
      <c r="B118" s="308" t="s">
        <v>193</v>
      </c>
      <c r="C118" s="309"/>
      <c r="D118" s="352"/>
      <c r="E118" s="194"/>
    </row>
    <row r="119" spans="1:5" s="32" customFormat="1" ht="15.75" customHeight="1" x14ac:dyDescent="0.25">
      <c r="A119" s="307">
        <v>3227</v>
      </c>
      <c r="B119" s="308" t="s">
        <v>141</v>
      </c>
      <c r="C119" s="309"/>
      <c r="D119" s="352"/>
      <c r="E119" s="194"/>
    </row>
    <row r="120" spans="1:5" x14ac:dyDescent="0.25">
      <c r="A120" s="189">
        <v>323</v>
      </c>
      <c r="B120" s="190" t="s">
        <v>39</v>
      </c>
      <c r="C120" s="194"/>
      <c r="D120" s="351">
        <f>SUM(D121:D124)</f>
        <v>21495.7</v>
      </c>
      <c r="E120" s="194"/>
    </row>
    <row r="121" spans="1:5" x14ac:dyDescent="0.25">
      <c r="A121" s="191" t="s">
        <v>75</v>
      </c>
      <c r="B121" s="192" t="s">
        <v>76</v>
      </c>
      <c r="C121" s="193"/>
      <c r="D121" s="352">
        <v>11536</v>
      </c>
      <c r="E121" s="193"/>
    </row>
    <row r="122" spans="1:5" x14ac:dyDescent="0.25">
      <c r="A122" s="191">
        <v>3232</v>
      </c>
      <c r="B122" s="192" t="s">
        <v>78</v>
      </c>
      <c r="C122" s="193"/>
      <c r="D122" s="352"/>
      <c r="E122" s="193"/>
    </row>
    <row r="123" spans="1:5" x14ac:dyDescent="0.25">
      <c r="A123" s="191">
        <v>3236</v>
      </c>
      <c r="B123" s="192" t="s">
        <v>54</v>
      </c>
      <c r="C123" s="193"/>
      <c r="D123" s="352"/>
      <c r="E123" s="193"/>
    </row>
    <row r="124" spans="1:5" x14ac:dyDescent="0.25">
      <c r="A124" s="191" t="s">
        <v>83</v>
      </c>
      <c r="B124" s="192" t="s">
        <v>56</v>
      </c>
      <c r="C124" s="193"/>
      <c r="D124" s="352">
        <v>9959.7000000000007</v>
      </c>
      <c r="E124" s="193"/>
    </row>
    <row r="125" spans="1:5" x14ac:dyDescent="0.25">
      <c r="A125" s="346">
        <v>37</v>
      </c>
      <c r="B125" s="346" t="s">
        <v>230</v>
      </c>
      <c r="C125" s="358">
        <f>SUM(C126)</f>
        <v>645</v>
      </c>
      <c r="D125" s="358">
        <f t="shared" ref="D125" si="10">SUM(D127)</f>
        <v>644.85</v>
      </c>
      <c r="E125" s="347">
        <f t="shared" ref="E125:E127" si="11">(D125/C125)*100</f>
        <v>99.976744186046517</v>
      </c>
    </row>
    <row r="126" spans="1:5" x14ac:dyDescent="0.25">
      <c r="A126" s="187">
        <v>3</v>
      </c>
      <c r="B126" s="188" t="s">
        <v>24</v>
      </c>
      <c r="C126" s="351">
        <f t="shared" ref="C126:D126" si="12">SUM(C127)</f>
        <v>645</v>
      </c>
      <c r="D126" s="351">
        <f t="shared" si="12"/>
        <v>644.85</v>
      </c>
      <c r="E126" s="194">
        <f t="shared" si="11"/>
        <v>99.976744186046517</v>
      </c>
    </row>
    <row r="127" spans="1:5" x14ac:dyDescent="0.25">
      <c r="A127" s="189">
        <v>32</v>
      </c>
      <c r="B127" s="190" t="s">
        <v>9</v>
      </c>
      <c r="C127" s="359">
        <v>645</v>
      </c>
      <c r="D127" s="359">
        <f>SUM(D128+D130)</f>
        <v>644.85</v>
      </c>
      <c r="E127" s="194">
        <f t="shared" si="11"/>
        <v>99.976744186046517</v>
      </c>
    </row>
    <row r="128" spans="1:5" x14ac:dyDescent="0.25">
      <c r="A128" s="196">
        <v>322</v>
      </c>
      <c r="B128" s="188" t="s">
        <v>45</v>
      </c>
      <c r="C128" s="194"/>
      <c r="D128" s="351">
        <f>SUM(D129)</f>
        <v>0</v>
      </c>
      <c r="E128" s="194"/>
    </row>
    <row r="129" spans="1:10" x14ac:dyDescent="0.25">
      <c r="A129" s="307">
        <v>3221</v>
      </c>
      <c r="B129" s="308" t="s">
        <v>52</v>
      </c>
      <c r="C129" s="200"/>
      <c r="D129" s="357"/>
      <c r="E129" s="194"/>
      <c r="F129" s="28"/>
      <c r="G129" s="36"/>
      <c r="H129" s="36"/>
      <c r="I129" s="36"/>
      <c r="J129" s="36"/>
    </row>
    <row r="130" spans="1:10" x14ac:dyDescent="0.25">
      <c r="A130" s="189">
        <v>323</v>
      </c>
      <c r="B130" s="190" t="s">
        <v>39</v>
      </c>
      <c r="C130" s="194"/>
      <c r="D130" s="351">
        <f>SUM(D131)</f>
        <v>644.85</v>
      </c>
      <c r="E130" s="194"/>
      <c r="F130" s="28"/>
      <c r="G130" s="36"/>
      <c r="H130" s="36"/>
      <c r="I130" s="36"/>
      <c r="J130" s="36"/>
    </row>
    <row r="131" spans="1:10" s="32" customFormat="1" x14ac:dyDescent="0.25">
      <c r="A131" s="307">
        <v>3236</v>
      </c>
      <c r="B131" s="308" t="s">
        <v>54</v>
      </c>
      <c r="C131" s="200"/>
      <c r="D131" s="357">
        <v>644.85</v>
      </c>
      <c r="E131" s="194"/>
      <c r="F131" s="33"/>
      <c r="G131" s="33"/>
      <c r="H131" s="33"/>
      <c r="I131" s="33"/>
      <c r="J131" s="33"/>
    </row>
    <row r="132" spans="1:10" s="30" customFormat="1" x14ac:dyDescent="0.2">
      <c r="A132" s="204" t="s">
        <v>210</v>
      </c>
      <c r="B132" s="204" t="s">
        <v>21</v>
      </c>
      <c r="C132" s="360">
        <f t="shared" ref="C132:D132" si="13">SUM(C133)</f>
        <v>2083096</v>
      </c>
      <c r="D132" s="360">
        <f t="shared" si="13"/>
        <v>2011932.5899999999</v>
      </c>
      <c r="E132" s="203">
        <f t="shared" ref="E132:E143" si="14">(D132/C132)*100</f>
        <v>96.58376714275289</v>
      </c>
      <c r="H132" s="31"/>
      <c r="I132" s="31"/>
    </row>
    <row r="133" spans="1:10" s="30" customFormat="1" x14ac:dyDescent="0.2">
      <c r="A133" s="205">
        <v>3</v>
      </c>
      <c r="B133" s="190" t="s">
        <v>24</v>
      </c>
      <c r="C133" s="351">
        <f>SUM(C134,C143,C158,C161)</f>
        <v>2083096</v>
      </c>
      <c r="D133" s="351">
        <f>SUM(D134,D143,D158,D161)</f>
        <v>2011932.5899999999</v>
      </c>
      <c r="E133" s="194">
        <f t="shared" si="14"/>
        <v>96.58376714275289</v>
      </c>
      <c r="H133" s="31"/>
      <c r="I133" s="31"/>
    </row>
    <row r="134" spans="1:10" s="30" customFormat="1" x14ac:dyDescent="0.2">
      <c r="A134" s="189">
        <v>31</v>
      </c>
      <c r="B134" s="190" t="s">
        <v>8</v>
      </c>
      <c r="C134" s="351">
        <v>1878000</v>
      </c>
      <c r="D134" s="351">
        <f>SUM(D135,D139,D141)</f>
        <v>1818043.8299999998</v>
      </c>
      <c r="E134" s="194">
        <f t="shared" si="14"/>
        <v>96.807445686900948</v>
      </c>
      <c r="H134" s="31"/>
      <c r="I134" s="31"/>
    </row>
    <row r="135" spans="1:10" s="30" customFormat="1" x14ac:dyDescent="0.2">
      <c r="A135" s="189">
        <v>311</v>
      </c>
      <c r="B135" s="190" t="s">
        <v>199</v>
      </c>
      <c r="C135" s="309"/>
      <c r="D135" s="351">
        <f>D136+D137+D138</f>
        <v>1510096.8199999998</v>
      </c>
      <c r="E135" s="194"/>
      <c r="H135" s="31"/>
      <c r="I135" s="31"/>
    </row>
    <row r="136" spans="1:10" s="30" customFormat="1" x14ac:dyDescent="0.2">
      <c r="A136" s="313">
        <v>3111</v>
      </c>
      <c r="B136" s="312" t="s">
        <v>62</v>
      </c>
      <c r="C136" s="309"/>
      <c r="D136" s="353">
        <v>1459806.4</v>
      </c>
      <c r="E136" s="194"/>
      <c r="H136" s="31"/>
      <c r="I136" s="31"/>
    </row>
    <row r="137" spans="1:10" s="30" customFormat="1" x14ac:dyDescent="0.2">
      <c r="A137" s="313">
        <v>3113</v>
      </c>
      <c r="B137" s="312" t="s">
        <v>131</v>
      </c>
      <c r="C137" s="309"/>
      <c r="D137" s="353">
        <v>38590.29</v>
      </c>
      <c r="E137" s="194"/>
      <c r="H137" s="31"/>
      <c r="I137" s="31"/>
    </row>
    <row r="138" spans="1:10" s="30" customFormat="1" x14ac:dyDescent="0.2">
      <c r="A138" s="313">
        <v>3114</v>
      </c>
      <c r="B138" s="312" t="s">
        <v>133</v>
      </c>
      <c r="C138" s="309"/>
      <c r="D138" s="353">
        <v>11700.13</v>
      </c>
      <c r="E138" s="194"/>
      <c r="H138" s="31"/>
      <c r="I138" s="31"/>
    </row>
    <row r="139" spans="1:10" s="30" customFormat="1" x14ac:dyDescent="0.2">
      <c r="A139" s="189">
        <v>312</v>
      </c>
      <c r="B139" s="190" t="s">
        <v>43</v>
      </c>
      <c r="C139" s="309"/>
      <c r="D139" s="351">
        <f>D140</f>
        <v>64066</v>
      </c>
      <c r="E139" s="194"/>
      <c r="H139" s="31"/>
      <c r="I139" s="31"/>
    </row>
    <row r="140" spans="1:10" s="30" customFormat="1" x14ac:dyDescent="0.2">
      <c r="A140" s="313">
        <v>3121</v>
      </c>
      <c r="B140" s="312" t="s">
        <v>43</v>
      </c>
      <c r="C140" s="309"/>
      <c r="D140" s="353">
        <v>64066</v>
      </c>
      <c r="E140" s="194"/>
      <c r="H140" s="31"/>
      <c r="I140" s="31"/>
    </row>
    <row r="141" spans="1:10" s="30" customFormat="1" x14ac:dyDescent="0.2">
      <c r="A141" s="189">
        <v>313</v>
      </c>
      <c r="B141" s="190" t="s">
        <v>42</v>
      </c>
      <c r="C141" s="309"/>
      <c r="D141" s="351">
        <f>D142</f>
        <v>243881.01</v>
      </c>
      <c r="E141" s="194"/>
      <c r="H141" s="31"/>
      <c r="I141" s="31"/>
    </row>
    <row r="142" spans="1:10" s="22" customFormat="1" ht="14.45" customHeight="1" x14ac:dyDescent="0.25">
      <c r="A142" s="313">
        <v>3132</v>
      </c>
      <c r="B142" s="312" t="s">
        <v>63</v>
      </c>
      <c r="C142" s="309"/>
      <c r="D142" s="353">
        <v>243881.01</v>
      </c>
      <c r="E142" s="194"/>
      <c r="F142" s="28"/>
      <c r="G142" s="28"/>
      <c r="H142" s="39" t="e">
        <f>SUM(#REF!)</f>
        <v>#REF!</v>
      </c>
      <c r="I142" s="40" t="e">
        <f>SUM(#REF!)</f>
        <v>#REF!</v>
      </c>
      <c r="J142" s="22">
        <f>SUM(C142:G142)</f>
        <v>243881.01</v>
      </c>
    </row>
    <row r="143" spans="1:10" s="32" customFormat="1" ht="14.45" customHeight="1" x14ac:dyDescent="0.25">
      <c r="A143" s="189">
        <v>32</v>
      </c>
      <c r="B143" s="190" t="s">
        <v>9</v>
      </c>
      <c r="C143" s="351">
        <v>159906</v>
      </c>
      <c r="D143" s="351">
        <f>SUM(D144,D147,D151,D155)</f>
        <v>149207.89000000001</v>
      </c>
      <c r="E143" s="194">
        <f t="shared" si="14"/>
        <v>93.309750728553027</v>
      </c>
      <c r="F143" s="33"/>
      <c r="G143" s="33"/>
      <c r="H143" s="38"/>
      <c r="I143" s="38"/>
    </row>
    <row r="144" spans="1:10" s="32" customFormat="1" ht="14.45" customHeight="1" x14ac:dyDescent="0.25">
      <c r="A144" s="189">
        <v>321</v>
      </c>
      <c r="B144" s="190" t="s">
        <v>44</v>
      </c>
      <c r="C144" s="206"/>
      <c r="D144" s="359">
        <f>SUM(D145,D146)</f>
        <v>38161.58</v>
      </c>
      <c r="E144" s="194"/>
      <c r="F144" s="33"/>
      <c r="G144" s="33"/>
      <c r="H144" s="38"/>
      <c r="I144" s="38"/>
    </row>
    <row r="145" spans="1:5" ht="14.45" customHeight="1" x14ac:dyDescent="0.25">
      <c r="A145" s="191" t="s">
        <v>65</v>
      </c>
      <c r="B145" s="192" t="s">
        <v>66</v>
      </c>
      <c r="C145" s="207"/>
      <c r="D145" s="361">
        <v>79.150000000000006</v>
      </c>
      <c r="E145" s="194"/>
    </row>
    <row r="146" spans="1:5" s="32" customFormat="1" ht="14.45" customHeight="1" x14ac:dyDescent="0.25">
      <c r="A146" s="191">
        <v>3212</v>
      </c>
      <c r="B146" s="192" t="s">
        <v>48</v>
      </c>
      <c r="C146" s="207"/>
      <c r="D146" s="361">
        <v>38082.43</v>
      </c>
      <c r="E146" s="194"/>
    </row>
    <row r="147" spans="1:5" ht="14.45" customHeight="1" x14ac:dyDescent="0.25">
      <c r="A147" s="189">
        <v>322</v>
      </c>
      <c r="B147" s="190" t="s">
        <v>45</v>
      </c>
      <c r="C147" s="194"/>
      <c r="D147" s="351">
        <f>SUM(D148:D150)</f>
        <v>106556.99</v>
      </c>
      <c r="E147" s="194"/>
    </row>
    <row r="148" spans="1:5" ht="14.45" customHeight="1" x14ac:dyDescent="0.25">
      <c r="A148" s="191" t="s">
        <v>68</v>
      </c>
      <c r="B148" s="192" t="s">
        <v>52</v>
      </c>
      <c r="C148" s="193"/>
      <c r="D148" s="352">
        <v>97.38</v>
      </c>
      <c r="E148" s="194"/>
    </row>
    <row r="149" spans="1:5" ht="14.45" customHeight="1" x14ac:dyDescent="0.25">
      <c r="A149" s="191">
        <v>3222</v>
      </c>
      <c r="B149" s="192" t="s">
        <v>53</v>
      </c>
      <c r="C149" s="193"/>
      <c r="D149" s="352">
        <v>106199.61</v>
      </c>
      <c r="E149" s="194"/>
    </row>
    <row r="150" spans="1:5" ht="14.45" customHeight="1" x14ac:dyDescent="0.25">
      <c r="A150" s="191">
        <v>3225</v>
      </c>
      <c r="B150" s="192" t="s">
        <v>193</v>
      </c>
      <c r="C150" s="193"/>
      <c r="D150" s="352">
        <v>260</v>
      </c>
      <c r="E150" s="194"/>
    </row>
    <row r="151" spans="1:5" ht="14.45" customHeight="1" x14ac:dyDescent="0.25">
      <c r="A151" s="189">
        <v>323</v>
      </c>
      <c r="B151" s="190" t="s">
        <v>39</v>
      </c>
      <c r="C151" s="194"/>
      <c r="D151" s="351">
        <f>SUM(D152:D154)</f>
        <v>66.319999999999993</v>
      </c>
      <c r="E151" s="194"/>
    </row>
    <row r="152" spans="1:5" ht="14.45" customHeight="1" x14ac:dyDescent="0.25">
      <c r="A152" s="191">
        <v>3231</v>
      </c>
      <c r="B152" s="192" t="s">
        <v>76</v>
      </c>
      <c r="C152" s="193"/>
      <c r="D152" s="352">
        <v>16.32</v>
      </c>
      <c r="E152" s="194"/>
    </row>
    <row r="153" spans="1:5" ht="14.45" customHeight="1" x14ac:dyDescent="0.25">
      <c r="A153" s="191">
        <v>3236</v>
      </c>
      <c r="B153" s="192" t="s">
        <v>54</v>
      </c>
      <c r="C153" s="193"/>
      <c r="D153" s="352">
        <v>50</v>
      </c>
      <c r="E153" s="194"/>
    </row>
    <row r="154" spans="1:5" ht="14.45" customHeight="1" x14ac:dyDescent="0.25">
      <c r="A154" s="191">
        <v>3237</v>
      </c>
      <c r="B154" s="192" t="s">
        <v>55</v>
      </c>
      <c r="C154" s="193"/>
      <c r="D154" s="352"/>
      <c r="E154" s="194"/>
    </row>
    <row r="155" spans="1:5" ht="14.45" customHeight="1" x14ac:dyDescent="0.25">
      <c r="A155" s="310">
        <v>329</v>
      </c>
      <c r="B155" s="311" t="s">
        <v>46</v>
      </c>
      <c r="C155" s="314"/>
      <c r="D155" s="362">
        <f>D157+D156</f>
        <v>4423</v>
      </c>
      <c r="E155" s="314"/>
    </row>
    <row r="156" spans="1:5" ht="14.45" customHeight="1" x14ac:dyDescent="0.25">
      <c r="A156" s="191" t="s">
        <v>84</v>
      </c>
      <c r="B156" s="192" t="s">
        <v>85</v>
      </c>
      <c r="C156" s="193"/>
      <c r="D156" s="352">
        <v>447</v>
      </c>
      <c r="E156" s="193"/>
    </row>
    <row r="157" spans="1:5" x14ac:dyDescent="0.25">
      <c r="A157" s="191">
        <v>3295</v>
      </c>
      <c r="B157" s="192" t="s">
        <v>86</v>
      </c>
      <c r="C157" s="193"/>
      <c r="D157" s="352">
        <v>3976</v>
      </c>
      <c r="E157" s="194"/>
    </row>
    <row r="158" spans="1:5" ht="14.45" customHeight="1" x14ac:dyDescent="0.25">
      <c r="A158" s="310">
        <v>37</v>
      </c>
      <c r="B158" s="311" t="s">
        <v>186</v>
      </c>
      <c r="C158" s="367">
        <v>44000</v>
      </c>
      <c r="D158" s="362">
        <f>D159</f>
        <v>43492.87</v>
      </c>
      <c r="E158" s="194">
        <f t="shared" ref="E158" si="15">(D158/C158)*100</f>
        <v>98.847431818181818</v>
      </c>
    </row>
    <row r="159" spans="1:5" ht="14.45" customHeight="1" x14ac:dyDescent="0.25">
      <c r="A159" s="310">
        <v>372</v>
      </c>
      <c r="B159" s="311" t="s">
        <v>187</v>
      </c>
      <c r="C159" s="314"/>
      <c r="D159" s="362">
        <f>D160</f>
        <v>43492.87</v>
      </c>
      <c r="E159" s="314"/>
    </row>
    <row r="160" spans="1:5" ht="14.45" customHeight="1" x14ac:dyDescent="0.25">
      <c r="A160" s="191">
        <v>3722</v>
      </c>
      <c r="B160" s="192" t="s">
        <v>188</v>
      </c>
      <c r="C160" s="193"/>
      <c r="D160" s="352">
        <v>43492.87</v>
      </c>
      <c r="E160" s="194"/>
    </row>
    <row r="161" spans="1:5" ht="14.45" customHeight="1" x14ac:dyDescent="0.25">
      <c r="A161" s="310">
        <v>38</v>
      </c>
      <c r="B161" s="311" t="s">
        <v>217</v>
      </c>
      <c r="C161" s="367">
        <v>1190</v>
      </c>
      <c r="D161" s="362">
        <f>D162</f>
        <v>1188</v>
      </c>
      <c r="E161" s="194">
        <f>(D161/C161)*100</f>
        <v>99.831932773109244</v>
      </c>
    </row>
    <row r="162" spans="1:5" ht="14.45" customHeight="1" x14ac:dyDescent="0.25">
      <c r="A162" s="310">
        <v>381</v>
      </c>
      <c r="B162" s="311" t="s">
        <v>216</v>
      </c>
      <c r="C162" s="314"/>
      <c r="D162" s="362">
        <f>D163</f>
        <v>1188</v>
      </c>
      <c r="E162" s="314"/>
    </row>
    <row r="163" spans="1:5" ht="14.45" customHeight="1" x14ac:dyDescent="0.25">
      <c r="A163" s="191">
        <v>3812</v>
      </c>
      <c r="B163" s="192" t="s">
        <v>215</v>
      </c>
      <c r="C163" s="193"/>
      <c r="D163" s="352">
        <v>1188</v>
      </c>
      <c r="E163" s="194"/>
    </row>
    <row r="164" spans="1:5" ht="14.45" customHeight="1" x14ac:dyDescent="0.25">
      <c r="A164" s="346" t="s">
        <v>210</v>
      </c>
      <c r="B164" s="346" t="s">
        <v>233</v>
      </c>
      <c r="C164" s="358">
        <f>SUM(C165)</f>
        <v>1930</v>
      </c>
      <c r="D164" s="358">
        <f t="shared" ref="D164" si="16">SUM(D166)</f>
        <v>1930.04</v>
      </c>
      <c r="E164" s="347">
        <f t="shared" ref="E164:E166" si="17">(D164/C164)*100</f>
        <v>100.00207253886011</v>
      </c>
    </row>
    <row r="165" spans="1:5" ht="14.45" customHeight="1" x14ac:dyDescent="0.25">
      <c r="A165" s="187">
        <v>3</v>
      </c>
      <c r="B165" s="188" t="s">
        <v>24</v>
      </c>
      <c r="C165" s="351">
        <f t="shared" ref="C165:D165" si="18">SUM(C166)</f>
        <v>1930</v>
      </c>
      <c r="D165" s="351">
        <f t="shared" si="18"/>
        <v>1930.04</v>
      </c>
      <c r="E165" s="194">
        <f t="shared" si="17"/>
        <v>100.00207253886011</v>
      </c>
    </row>
    <row r="166" spans="1:5" ht="14.45" customHeight="1" x14ac:dyDescent="0.25">
      <c r="A166" s="189">
        <v>32</v>
      </c>
      <c r="B166" s="190" t="s">
        <v>9</v>
      </c>
      <c r="C166" s="359">
        <v>1930</v>
      </c>
      <c r="D166" s="359">
        <f>SUM(D167+D171)</f>
        <v>1930.04</v>
      </c>
      <c r="E166" s="194">
        <f t="shared" si="17"/>
        <v>100.00207253886011</v>
      </c>
    </row>
    <row r="167" spans="1:5" ht="14.45" customHeight="1" x14ac:dyDescent="0.25">
      <c r="A167" s="189">
        <v>322</v>
      </c>
      <c r="B167" s="190" t="s">
        <v>45</v>
      </c>
      <c r="C167" s="206"/>
      <c r="D167" s="359">
        <f>SUM(D168:D170)</f>
        <v>769.74</v>
      </c>
      <c r="E167" s="194"/>
    </row>
    <row r="168" spans="1:5" ht="14.45" customHeight="1" x14ac:dyDescent="0.25">
      <c r="A168" s="191">
        <v>3221</v>
      </c>
      <c r="B168" s="192" t="s">
        <v>52</v>
      </c>
      <c r="C168" s="207"/>
      <c r="D168" s="361">
        <v>684.9</v>
      </c>
      <c r="E168" s="194"/>
    </row>
    <row r="169" spans="1:5" ht="14.45" customHeight="1" x14ac:dyDescent="0.25">
      <c r="A169" s="191">
        <v>3225</v>
      </c>
      <c r="B169" s="192" t="s">
        <v>50</v>
      </c>
      <c r="C169" s="207"/>
      <c r="D169" s="361">
        <v>84.84</v>
      </c>
      <c r="E169" s="194"/>
    </row>
    <row r="170" spans="1:5" ht="14.45" hidden="1" customHeight="1" x14ac:dyDescent="0.25">
      <c r="A170" s="191"/>
      <c r="B170" s="192"/>
      <c r="C170" s="207"/>
      <c r="D170" s="361"/>
      <c r="E170" s="194"/>
    </row>
    <row r="171" spans="1:5" ht="14.45" customHeight="1" x14ac:dyDescent="0.25">
      <c r="A171" s="189">
        <v>323</v>
      </c>
      <c r="B171" s="190" t="s">
        <v>39</v>
      </c>
      <c r="C171" s="194"/>
      <c r="D171" s="351">
        <f>SUM(D172)</f>
        <v>1160.3</v>
      </c>
      <c r="E171" s="194"/>
    </row>
    <row r="172" spans="1:5" ht="14.45" customHeight="1" x14ac:dyDescent="0.25">
      <c r="A172" s="191">
        <v>3232</v>
      </c>
      <c r="B172" s="192" t="s">
        <v>78</v>
      </c>
      <c r="C172" s="200"/>
      <c r="D172" s="357">
        <v>1160.3</v>
      </c>
      <c r="E172" s="194"/>
    </row>
    <row r="173" spans="1:5" ht="14.45" customHeight="1" x14ac:dyDescent="0.25">
      <c r="A173" s="185" t="s">
        <v>211</v>
      </c>
      <c r="B173" s="185" t="s">
        <v>34</v>
      </c>
      <c r="C173" s="356">
        <f t="shared" ref="C173:D173" si="19">SUM(C174)</f>
        <v>1535</v>
      </c>
      <c r="D173" s="356">
        <f t="shared" si="19"/>
        <v>2207.5</v>
      </c>
      <c r="E173" s="203">
        <f t="shared" ref="E173" si="20">(D173/C173)*100</f>
        <v>143.81107491856676</v>
      </c>
    </row>
    <row r="174" spans="1:5" ht="14.45" customHeight="1" x14ac:dyDescent="0.25">
      <c r="A174" s="187">
        <v>3</v>
      </c>
      <c r="B174" s="188" t="s">
        <v>24</v>
      </c>
      <c r="C174" s="354">
        <f>SUM(C175)</f>
        <v>1535</v>
      </c>
      <c r="D174" s="354">
        <f>SUM(D175)</f>
        <v>2207.5</v>
      </c>
      <c r="E174" s="197">
        <f>(D174/C174)*100</f>
        <v>143.81107491856676</v>
      </c>
    </row>
    <row r="175" spans="1:5" ht="14.45" customHeight="1" x14ac:dyDescent="0.25">
      <c r="A175" s="189">
        <v>32</v>
      </c>
      <c r="B175" s="190" t="s">
        <v>9</v>
      </c>
      <c r="C175" s="351">
        <v>1535</v>
      </c>
      <c r="D175" s="351">
        <f>SUM(D176,D178,D182)</f>
        <v>2207.5</v>
      </c>
      <c r="E175" s="194">
        <f>(D175/C175)*100</f>
        <v>143.81107491856676</v>
      </c>
    </row>
    <row r="176" spans="1:5" ht="14.45" customHeight="1" x14ac:dyDescent="0.25">
      <c r="A176" s="189">
        <v>321</v>
      </c>
      <c r="B176" s="190" t="s">
        <v>44</v>
      </c>
      <c r="C176" s="206"/>
      <c r="D176" s="359">
        <f>SUM(D177)</f>
        <v>0</v>
      </c>
      <c r="E176" s="194"/>
    </row>
    <row r="177" spans="1:5" ht="14.45" customHeight="1" x14ac:dyDescent="0.25">
      <c r="A177" s="191" t="s">
        <v>65</v>
      </c>
      <c r="B177" s="192" t="s">
        <v>66</v>
      </c>
      <c r="C177" s="207"/>
      <c r="D177" s="361"/>
      <c r="E177" s="194"/>
    </row>
    <row r="178" spans="1:5" ht="14.45" customHeight="1" x14ac:dyDescent="0.25">
      <c r="A178" s="189">
        <v>322</v>
      </c>
      <c r="B178" s="190" t="s">
        <v>45</v>
      </c>
      <c r="C178" s="194"/>
      <c r="D178" s="351">
        <f>SUM(D179,D180,D181)</f>
        <v>2207.5</v>
      </c>
      <c r="E178" s="194"/>
    </row>
    <row r="179" spans="1:5" ht="14.45" customHeight="1" x14ac:dyDescent="0.25">
      <c r="A179" s="191" t="s">
        <v>68</v>
      </c>
      <c r="B179" s="192" t="s">
        <v>52</v>
      </c>
      <c r="C179" s="193"/>
      <c r="D179" s="352"/>
      <c r="E179" s="194"/>
    </row>
    <row r="180" spans="1:5" ht="14.45" customHeight="1" x14ac:dyDescent="0.25">
      <c r="A180" s="191">
        <v>3224</v>
      </c>
      <c r="B180" s="199" t="s">
        <v>72</v>
      </c>
      <c r="C180" s="193"/>
      <c r="D180" s="352">
        <v>131.25</v>
      </c>
      <c r="E180" s="194"/>
    </row>
    <row r="181" spans="1:5" ht="14.45" customHeight="1" x14ac:dyDescent="0.25">
      <c r="A181" s="191">
        <v>3225</v>
      </c>
      <c r="B181" s="192" t="s">
        <v>193</v>
      </c>
      <c r="C181" s="193"/>
      <c r="D181" s="352">
        <v>2076.25</v>
      </c>
      <c r="E181" s="194"/>
    </row>
    <row r="182" spans="1:5" ht="14.45" customHeight="1" x14ac:dyDescent="0.25">
      <c r="A182" s="189">
        <v>323</v>
      </c>
      <c r="B182" s="190" t="s">
        <v>39</v>
      </c>
      <c r="C182" s="194"/>
      <c r="D182" s="351">
        <f>SUM(D183:D184)</f>
        <v>0</v>
      </c>
      <c r="E182" s="194"/>
    </row>
    <row r="183" spans="1:5" ht="14.45" customHeight="1" x14ac:dyDescent="0.25">
      <c r="A183" s="191" t="s">
        <v>75</v>
      </c>
      <c r="B183" s="192" t="s">
        <v>76</v>
      </c>
      <c r="C183" s="193"/>
      <c r="D183" s="352"/>
      <c r="E183" s="193"/>
    </row>
    <row r="184" spans="1:5" s="34" customFormat="1" ht="17.25" customHeight="1" x14ac:dyDescent="0.25">
      <c r="A184" s="191" t="s">
        <v>83</v>
      </c>
      <c r="B184" s="192" t="s">
        <v>56</v>
      </c>
      <c r="C184" s="193"/>
      <c r="D184" s="352"/>
      <c r="E184" s="193"/>
    </row>
    <row r="185" spans="1:5" s="32" customFormat="1" x14ac:dyDescent="0.25">
      <c r="A185" s="346" t="s">
        <v>211</v>
      </c>
      <c r="B185" s="346" t="s">
        <v>231</v>
      </c>
      <c r="C185" s="358">
        <f>SUM(C186)</f>
        <v>1521</v>
      </c>
      <c r="D185" s="358">
        <f t="shared" ref="D185" si="21">SUM(D187)</f>
        <v>638.04</v>
      </c>
      <c r="E185" s="347">
        <f>(D185/C185)*100</f>
        <v>41.948717948717942</v>
      </c>
    </row>
    <row r="186" spans="1:5" s="22" customFormat="1" x14ac:dyDescent="0.25">
      <c r="A186" s="187">
        <v>3</v>
      </c>
      <c r="B186" s="188" t="s">
        <v>24</v>
      </c>
      <c r="C186" s="351">
        <f t="shared" ref="C186:D186" si="22">SUM(C187)</f>
        <v>1521</v>
      </c>
      <c r="D186" s="351">
        <f t="shared" si="22"/>
        <v>638.04</v>
      </c>
      <c r="E186" s="194">
        <f t="shared" ref="E186:E187" si="23">(D186/C186)*100</f>
        <v>41.948717948717942</v>
      </c>
    </row>
    <row r="187" spans="1:5" s="22" customFormat="1" x14ac:dyDescent="0.25">
      <c r="A187" s="189">
        <v>32</v>
      </c>
      <c r="B187" s="190" t="s">
        <v>9</v>
      </c>
      <c r="C187" s="359">
        <v>1521</v>
      </c>
      <c r="D187" s="359">
        <f>SUM(D188+D191)</f>
        <v>638.04</v>
      </c>
      <c r="E187" s="194">
        <f t="shared" si="23"/>
        <v>41.948717948717942</v>
      </c>
    </row>
    <row r="188" spans="1:5" s="22" customFormat="1" x14ac:dyDescent="0.25">
      <c r="A188" s="189">
        <v>321</v>
      </c>
      <c r="B188" s="190" t="s">
        <v>44</v>
      </c>
      <c r="C188" s="206"/>
      <c r="D188" s="359">
        <f>SUM(D189+D190)</f>
        <v>450.04</v>
      </c>
      <c r="E188" s="194"/>
    </row>
    <row r="189" spans="1:5" s="32" customFormat="1" x14ac:dyDescent="0.25">
      <c r="A189" s="191" t="s">
        <v>65</v>
      </c>
      <c r="B189" s="192" t="s">
        <v>66</v>
      </c>
      <c r="C189" s="207"/>
      <c r="D189" s="361">
        <v>450</v>
      </c>
      <c r="E189" s="194"/>
    </row>
    <row r="190" spans="1:5" s="32" customFormat="1" x14ac:dyDescent="0.25">
      <c r="A190" s="191">
        <v>3225</v>
      </c>
      <c r="B190" s="192" t="s">
        <v>50</v>
      </c>
      <c r="C190" s="207"/>
      <c r="D190" s="361">
        <v>0.04</v>
      </c>
      <c r="E190" s="194"/>
    </row>
    <row r="191" spans="1:5" x14ac:dyDescent="0.25">
      <c r="A191" s="189">
        <v>323</v>
      </c>
      <c r="B191" s="190" t="s">
        <v>39</v>
      </c>
      <c r="C191" s="194"/>
      <c r="D191" s="351">
        <f>SUM(D192)</f>
        <v>188</v>
      </c>
      <c r="E191" s="194"/>
    </row>
    <row r="192" spans="1:5" s="32" customFormat="1" x14ac:dyDescent="0.25">
      <c r="A192" s="191">
        <v>3231</v>
      </c>
      <c r="B192" s="192" t="s">
        <v>76</v>
      </c>
      <c r="C192" s="200"/>
      <c r="D192" s="357">
        <v>188</v>
      </c>
      <c r="E192" s="194"/>
    </row>
    <row r="193" spans="1:5" s="32" customFormat="1" ht="31.5" x14ac:dyDescent="0.25">
      <c r="A193" s="185" t="s">
        <v>212</v>
      </c>
      <c r="B193" s="315" t="s">
        <v>200</v>
      </c>
      <c r="C193" s="356">
        <f t="shared" ref="C193:D193" si="24">SUM(C194)</f>
        <v>502</v>
      </c>
      <c r="D193" s="356">
        <f t="shared" si="24"/>
        <v>400</v>
      </c>
      <c r="E193" s="202">
        <f t="shared" ref="E193" si="25">(D193/C193)*100</f>
        <v>79.681274900398407</v>
      </c>
    </row>
    <row r="194" spans="1:5" s="32" customFormat="1" x14ac:dyDescent="0.25">
      <c r="A194" s="187">
        <v>3</v>
      </c>
      <c r="B194" s="188" t="s">
        <v>24</v>
      </c>
      <c r="C194" s="354">
        <f>SUM(C195)</f>
        <v>502</v>
      </c>
      <c r="D194" s="354">
        <f>SUM(D195)</f>
        <v>400</v>
      </c>
      <c r="E194" s="197">
        <f>(D194/C194)*100</f>
        <v>79.681274900398407</v>
      </c>
    </row>
    <row r="195" spans="1:5" s="32" customFormat="1" x14ac:dyDescent="0.25">
      <c r="A195" s="189">
        <v>32</v>
      </c>
      <c r="B195" s="190" t="s">
        <v>9</v>
      </c>
      <c r="C195" s="351">
        <v>502</v>
      </c>
      <c r="D195" s="351">
        <f>SUM(D196)</f>
        <v>400</v>
      </c>
      <c r="E195" s="194">
        <f>(D195/C195)*100</f>
        <v>79.681274900398407</v>
      </c>
    </row>
    <row r="196" spans="1:5" s="32" customFormat="1" x14ac:dyDescent="0.25">
      <c r="A196" s="189">
        <v>323</v>
      </c>
      <c r="B196" s="190" t="s">
        <v>39</v>
      </c>
      <c r="C196" s="194"/>
      <c r="D196" s="351">
        <f>SUM(D197)</f>
        <v>400</v>
      </c>
      <c r="E196" s="194"/>
    </row>
    <row r="197" spans="1:5" x14ac:dyDescent="0.25">
      <c r="A197" s="191" t="s">
        <v>77</v>
      </c>
      <c r="B197" s="192" t="s">
        <v>78</v>
      </c>
      <c r="C197" s="193"/>
      <c r="D197" s="352">
        <v>400</v>
      </c>
      <c r="E197" s="193"/>
    </row>
    <row r="198" spans="1:5" s="32" customFormat="1" ht="31.5" x14ac:dyDescent="0.25">
      <c r="A198" s="182" t="s">
        <v>201</v>
      </c>
      <c r="B198" s="183" t="s">
        <v>202</v>
      </c>
      <c r="C198" s="355">
        <f>SUM(C199,C210,C215,C223,C227,C234,C239,C247,C252)</f>
        <v>213442</v>
      </c>
      <c r="D198" s="355">
        <f>SUM(D199,D210,D215,D223,D227,D234,D239,D247,D252,D257)</f>
        <v>210288.13999999996</v>
      </c>
      <c r="E198" s="210">
        <f>(D198/C198*100)</f>
        <v>98.522380787286451</v>
      </c>
    </row>
    <row r="199" spans="1:5" s="32" customFormat="1" x14ac:dyDescent="0.25">
      <c r="A199" s="185" t="s">
        <v>209</v>
      </c>
      <c r="B199" s="185" t="s">
        <v>283</v>
      </c>
      <c r="C199" s="350">
        <f t="shared" ref="C199:D199" si="26">SUM(C200)</f>
        <v>7300</v>
      </c>
      <c r="D199" s="350">
        <f t="shared" si="26"/>
        <v>7300</v>
      </c>
      <c r="E199" s="203">
        <f t="shared" ref="E199:E241" si="27">(D199/C199)*100</f>
        <v>100</v>
      </c>
    </row>
    <row r="200" spans="1:5" s="22" customFormat="1" x14ac:dyDescent="0.25">
      <c r="A200" s="195">
        <v>4</v>
      </c>
      <c r="B200" s="211" t="s">
        <v>13</v>
      </c>
      <c r="C200" s="363">
        <f>SUM(C201,C207)</f>
        <v>7300</v>
      </c>
      <c r="D200" s="363">
        <f>SUM(D201+D207)</f>
        <v>7300</v>
      </c>
      <c r="E200" s="194">
        <f t="shared" si="27"/>
        <v>100</v>
      </c>
    </row>
    <row r="201" spans="1:5" s="32" customFormat="1" x14ac:dyDescent="0.25">
      <c r="A201" s="196">
        <v>42</v>
      </c>
      <c r="B201" s="188" t="s">
        <v>14</v>
      </c>
      <c r="C201" s="354">
        <v>7300</v>
      </c>
      <c r="D201" s="354">
        <f>SUM(D202+D205)</f>
        <v>7300</v>
      </c>
      <c r="E201" s="194">
        <f t="shared" si="27"/>
        <v>100</v>
      </c>
    </row>
    <row r="202" spans="1:5" x14ac:dyDescent="0.25">
      <c r="A202" s="196">
        <v>422</v>
      </c>
      <c r="B202" s="188" t="s">
        <v>40</v>
      </c>
      <c r="C202" s="197"/>
      <c r="D202" s="354">
        <f>SUM(D203,D204)</f>
        <v>6600</v>
      </c>
      <c r="E202" s="194"/>
    </row>
    <row r="203" spans="1:5" x14ac:dyDescent="0.25">
      <c r="A203" s="198" t="s">
        <v>93</v>
      </c>
      <c r="B203" s="199" t="s">
        <v>94</v>
      </c>
      <c r="C203" s="200"/>
      <c r="D203" s="357">
        <v>5908.75</v>
      </c>
      <c r="E203" s="194"/>
    </row>
    <row r="204" spans="1:5" x14ac:dyDescent="0.25">
      <c r="A204" s="198">
        <v>4227</v>
      </c>
      <c r="B204" s="199" t="s">
        <v>205</v>
      </c>
      <c r="C204" s="200"/>
      <c r="D204" s="357">
        <v>691.25</v>
      </c>
      <c r="E204" s="194"/>
    </row>
    <row r="205" spans="1:5" s="32" customFormat="1" x14ac:dyDescent="0.25">
      <c r="A205" s="196">
        <v>424</v>
      </c>
      <c r="B205" s="188" t="s">
        <v>203</v>
      </c>
      <c r="C205" s="197"/>
      <c r="D205" s="354">
        <f>SUM(D206)</f>
        <v>700</v>
      </c>
      <c r="E205" s="194"/>
    </row>
    <row r="206" spans="1:5" x14ac:dyDescent="0.25">
      <c r="A206" s="307">
        <v>4241</v>
      </c>
      <c r="B206" s="308" t="s">
        <v>150</v>
      </c>
      <c r="C206" s="316"/>
      <c r="D206" s="364">
        <v>700</v>
      </c>
      <c r="E206" s="317"/>
    </row>
    <row r="207" spans="1:5" s="32" customFormat="1" ht="29.25" customHeight="1" x14ac:dyDescent="0.25">
      <c r="A207" s="196">
        <v>45</v>
      </c>
      <c r="B207" s="188" t="s">
        <v>204</v>
      </c>
      <c r="C207" s="354">
        <v>0</v>
      </c>
      <c r="D207" s="354">
        <f>D208</f>
        <v>0</v>
      </c>
      <c r="E207" s="194" t="e">
        <f t="shared" si="27"/>
        <v>#DIV/0!</v>
      </c>
    </row>
    <row r="208" spans="1:5" s="32" customFormat="1" x14ac:dyDescent="0.25">
      <c r="A208" s="196">
        <v>451</v>
      </c>
      <c r="B208" s="188" t="s">
        <v>184</v>
      </c>
      <c r="C208" s="197"/>
      <c r="D208" s="354">
        <f>SUM(D209)</f>
        <v>0</v>
      </c>
      <c r="E208" s="194"/>
    </row>
    <row r="209" spans="1:5" s="32" customFormat="1" x14ac:dyDescent="0.25">
      <c r="A209" s="198">
        <v>4511</v>
      </c>
      <c r="B209" s="199" t="s">
        <v>184</v>
      </c>
      <c r="C209" s="200"/>
      <c r="D209" s="357"/>
      <c r="E209" s="194"/>
    </row>
    <row r="210" spans="1:5" s="32" customFormat="1" x14ac:dyDescent="0.25">
      <c r="A210" s="185" t="s">
        <v>208</v>
      </c>
      <c r="B210" s="185" t="s">
        <v>229</v>
      </c>
      <c r="C210" s="350">
        <f t="shared" ref="C210:D211" si="28">SUM(C211)</f>
        <v>58847</v>
      </c>
      <c r="D210" s="350">
        <f t="shared" si="28"/>
        <v>56115.07</v>
      </c>
      <c r="E210" s="203">
        <f t="shared" ref="E210:E212" si="29">(D210/C210)*100</f>
        <v>95.357571329039715</v>
      </c>
    </row>
    <row r="211" spans="1:5" s="32" customFormat="1" x14ac:dyDescent="0.25">
      <c r="A211" s="195">
        <v>4</v>
      </c>
      <c r="B211" s="211" t="s">
        <v>13</v>
      </c>
      <c r="C211" s="363">
        <f>SUM(C212)</f>
        <v>58847</v>
      </c>
      <c r="D211" s="363">
        <f t="shared" si="28"/>
        <v>56115.07</v>
      </c>
      <c r="E211" s="194">
        <f t="shared" si="29"/>
        <v>95.357571329039715</v>
      </c>
    </row>
    <row r="212" spans="1:5" s="32" customFormat="1" ht="31.5" x14ac:dyDescent="0.25">
      <c r="A212" s="196">
        <v>45</v>
      </c>
      <c r="B212" s="188" t="s">
        <v>204</v>
      </c>
      <c r="C212" s="354">
        <v>58847</v>
      </c>
      <c r="D212" s="354">
        <f>D213</f>
        <v>56115.07</v>
      </c>
      <c r="E212" s="194">
        <f t="shared" si="29"/>
        <v>95.357571329039715</v>
      </c>
    </row>
    <row r="213" spans="1:5" s="32" customFormat="1" x14ac:dyDescent="0.25">
      <c r="A213" s="196">
        <v>451</v>
      </c>
      <c r="B213" s="188" t="s">
        <v>184</v>
      </c>
      <c r="C213" s="197"/>
      <c r="D213" s="354">
        <f>D214</f>
        <v>56115.07</v>
      </c>
      <c r="E213" s="194"/>
    </row>
    <row r="214" spans="1:5" s="32" customFormat="1" x14ac:dyDescent="0.25">
      <c r="A214" s="198">
        <v>4511</v>
      </c>
      <c r="B214" s="199" t="s">
        <v>184</v>
      </c>
      <c r="C214" s="200"/>
      <c r="D214" s="357">
        <v>56115.07</v>
      </c>
      <c r="E214" s="194"/>
    </row>
    <row r="215" spans="1:5" s="22" customFormat="1" x14ac:dyDescent="0.25">
      <c r="A215" s="185" t="s">
        <v>207</v>
      </c>
      <c r="B215" s="185" t="s">
        <v>32</v>
      </c>
      <c r="C215" s="356">
        <f>SUM(C216)</f>
        <v>4000</v>
      </c>
      <c r="D215" s="356">
        <f t="shared" ref="D215" si="30">SUM(D217)</f>
        <v>3472.06</v>
      </c>
      <c r="E215" s="203">
        <f t="shared" si="27"/>
        <v>86.801500000000004</v>
      </c>
    </row>
    <row r="216" spans="1:5" s="32" customFormat="1" x14ac:dyDescent="0.25">
      <c r="A216" s="195">
        <v>4</v>
      </c>
      <c r="B216" s="211" t="s">
        <v>13</v>
      </c>
      <c r="C216" s="363">
        <f>SUM(C217)</f>
        <v>4000</v>
      </c>
      <c r="D216" s="363">
        <f t="shared" ref="D216" si="31">SUM(D217)</f>
        <v>3472.06</v>
      </c>
      <c r="E216" s="194">
        <f t="shared" ref="E216:E217" si="32">(D216/C216)*100</f>
        <v>86.801500000000004</v>
      </c>
    </row>
    <row r="217" spans="1:5" x14ac:dyDescent="0.25">
      <c r="A217" s="196">
        <v>42</v>
      </c>
      <c r="B217" s="188" t="s">
        <v>14</v>
      </c>
      <c r="C217" s="354">
        <v>4000</v>
      </c>
      <c r="D217" s="354">
        <f>SUM(D218+D221)</f>
        <v>3472.06</v>
      </c>
      <c r="E217" s="194">
        <f t="shared" si="32"/>
        <v>86.801500000000004</v>
      </c>
    </row>
    <row r="218" spans="1:5" x14ac:dyDescent="0.25">
      <c r="A218" s="196">
        <v>422</v>
      </c>
      <c r="B218" s="188" t="s">
        <v>40</v>
      </c>
      <c r="C218" s="197"/>
      <c r="D218" s="354">
        <f>SUM(D219,D220)</f>
        <v>3401.64</v>
      </c>
      <c r="E218" s="194"/>
    </row>
    <row r="219" spans="1:5" x14ac:dyDescent="0.25">
      <c r="A219" s="198" t="s">
        <v>93</v>
      </c>
      <c r="B219" s="199" t="s">
        <v>94</v>
      </c>
      <c r="C219" s="200"/>
      <c r="D219" s="357">
        <v>2640</v>
      </c>
      <c r="E219" s="194"/>
    </row>
    <row r="220" spans="1:5" x14ac:dyDescent="0.25">
      <c r="A220" s="198">
        <v>4227</v>
      </c>
      <c r="B220" s="199" t="s">
        <v>205</v>
      </c>
      <c r="C220" s="200"/>
      <c r="D220" s="357">
        <v>761.64</v>
      </c>
      <c r="E220" s="194"/>
    </row>
    <row r="221" spans="1:5" x14ac:dyDescent="0.25">
      <c r="A221" s="196">
        <v>424</v>
      </c>
      <c r="B221" s="188" t="s">
        <v>203</v>
      </c>
      <c r="C221" s="200"/>
      <c r="D221" s="354">
        <f>D222</f>
        <v>70.42</v>
      </c>
      <c r="E221" s="194"/>
    </row>
    <row r="222" spans="1:5" x14ac:dyDescent="0.25">
      <c r="A222" s="198">
        <v>4241</v>
      </c>
      <c r="B222" s="199" t="s">
        <v>150</v>
      </c>
      <c r="C222" s="200"/>
      <c r="D222" s="357">
        <v>70.42</v>
      </c>
      <c r="E222" s="194"/>
    </row>
    <row r="223" spans="1:5" hidden="1" x14ac:dyDescent="0.25">
      <c r="A223" s="346" t="s">
        <v>207</v>
      </c>
      <c r="B223" s="346" t="s">
        <v>232</v>
      </c>
      <c r="C223" s="368">
        <f>C224</f>
        <v>0</v>
      </c>
      <c r="D223" s="423">
        <f>D224</f>
        <v>0</v>
      </c>
      <c r="E223" s="194" t="e">
        <f t="shared" ref="E223:E224" si="33">(D223/C223)*100</f>
        <v>#DIV/0!</v>
      </c>
    </row>
    <row r="224" spans="1:5" ht="31.5" hidden="1" x14ac:dyDescent="0.25">
      <c r="A224" s="196">
        <v>45</v>
      </c>
      <c r="B224" s="188" t="s">
        <v>204</v>
      </c>
      <c r="C224" s="354"/>
      <c r="D224" s="354">
        <f>D225</f>
        <v>0</v>
      </c>
      <c r="E224" s="194" t="e">
        <f t="shared" si="33"/>
        <v>#DIV/0!</v>
      </c>
    </row>
    <row r="225" spans="1:5" hidden="1" x14ac:dyDescent="0.25">
      <c r="A225" s="196">
        <v>451</v>
      </c>
      <c r="B225" s="188" t="s">
        <v>184</v>
      </c>
      <c r="C225" s="197"/>
      <c r="D225" s="354">
        <f>D226</f>
        <v>0</v>
      </c>
      <c r="E225" s="194"/>
    </row>
    <row r="226" spans="1:5" hidden="1" x14ac:dyDescent="0.25">
      <c r="A226" s="198">
        <v>4511</v>
      </c>
      <c r="B226" s="199" t="s">
        <v>184</v>
      </c>
      <c r="C226" s="200"/>
      <c r="D226" s="357"/>
      <c r="E226" s="194"/>
    </row>
    <row r="227" spans="1:5" x14ac:dyDescent="0.25">
      <c r="A227" s="185" t="s">
        <v>206</v>
      </c>
      <c r="B227" s="185" t="s">
        <v>33</v>
      </c>
      <c r="C227" s="360">
        <f>SUM(C228)</f>
        <v>50</v>
      </c>
      <c r="D227" s="360">
        <f t="shared" ref="D227" si="34">SUM(D229)</f>
        <v>6.62</v>
      </c>
      <c r="E227" s="203">
        <f t="shared" si="27"/>
        <v>13.239999999999998</v>
      </c>
    </row>
    <row r="228" spans="1:5" s="32" customFormat="1" x14ac:dyDescent="0.25">
      <c r="A228" s="195">
        <v>4</v>
      </c>
      <c r="B228" s="211" t="s">
        <v>13</v>
      </c>
      <c r="C228" s="351">
        <f t="shared" ref="C228:D228" si="35">SUM(C229)</f>
        <v>50</v>
      </c>
      <c r="D228" s="351">
        <f t="shared" si="35"/>
        <v>6.62</v>
      </c>
      <c r="E228" s="194">
        <f t="shared" si="27"/>
        <v>13.239999999999998</v>
      </c>
    </row>
    <row r="229" spans="1:5" s="32" customFormat="1" x14ac:dyDescent="0.25">
      <c r="A229" s="189">
        <v>42</v>
      </c>
      <c r="B229" s="190" t="s">
        <v>14</v>
      </c>
      <c r="C229" s="359">
        <v>50</v>
      </c>
      <c r="D229" s="359">
        <f>SUM(D230+D232)</f>
        <v>6.62</v>
      </c>
      <c r="E229" s="194">
        <f t="shared" si="27"/>
        <v>13.239999999999998</v>
      </c>
    </row>
    <row r="230" spans="1:5" s="22" customFormat="1" x14ac:dyDescent="0.25">
      <c r="A230" s="189">
        <v>422</v>
      </c>
      <c r="B230" s="190" t="s">
        <v>40</v>
      </c>
      <c r="C230" s="194"/>
      <c r="D230" s="351">
        <f>SUM(D231)</f>
        <v>0</v>
      </c>
      <c r="E230" s="194"/>
    </row>
    <row r="231" spans="1:5" s="32" customFormat="1" ht="18.75" customHeight="1" x14ac:dyDescent="0.25">
      <c r="A231" s="198">
        <v>4227</v>
      </c>
      <c r="B231" s="199" t="s">
        <v>205</v>
      </c>
      <c r="C231" s="200"/>
      <c r="D231" s="357"/>
      <c r="E231" s="194"/>
    </row>
    <row r="232" spans="1:5" x14ac:dyDescent="0.25">
      <c r="A232" s="196">
        <v>424</v>
      </c>
      <c r="B232" s="188" t="s">
        <v>203</v>
      </c>
      <c r="C232" s="197"/>
      <c r="D232" s="354">
        <f>D233</f>
        <v>6.62</v>
      </c>
      <c r="E232" s="194"/>
    </row>
    <row r="233" spans="1:5" ht="18.75" customHeight="1" x14ac:dyDescent="0.25">
      <c r="A233" s="307">
        <v>4241</v>
      </c>
      <c r="B233" s="308" t="s">
        <v>150</v>
      </c>
      <c r="C233" s="316"/>
      <c r="D233" s="364">
        <v>6.62</v>
      </c>
      <c r="E233" s="317"/>
    </row>
    <row r="234" spans="1:5" hidden="1" x14ac:dyDescent="0.25">
      <c r="A234" s="346" t="s">
        <v>206</v>
      </c>
      <c r="B234" s="346" t="s">
        <v>230</v>
      </c>
      <c r="C234" s="358">
        <f>SUM(C235)</f>
        <v>0</v>
      </c>
      <c r="D234" s="358">
        <f t="shared" ref="D234" si="36">SUM(D236)</f>
        <v>0</v>
      </c>
      <c r="E234" s="347" t="e">
        <f t="shared" ref="E234:E236" si="37">(D234/C234)*100</f>
        <v>#DIV/0!</v>
      </c>
    </row>
    <row r="235" spans="1:5" hidden="1" x14ac:dyDescent="0.25">
      <c r="A235" s="195">
        <v>4</v>
      </c>
      <c r="B235" s="211" t="s">
        <v>13</v>
      </c>
      <c r="C235" s="351">
        <f t="shared" ref="C235:D235" si="38">SUM(C236)</f>
        <v>0</v>
      </c>
      <c r="D235" s="351">
        <f t="shared" si="38"/>
        <v>0</v>
      </c>
      <c r="E235" s="194" t="e">
        <f t="shared" si="37"/>
        <v>#DIV/0!</v>
      </c>
    </row>
    <row r="236" spans="1:5" hidden="1" x14ac:dyDescent="0.25">
      <c r="A236" s="189">
        <v>42</v>
      </c>
      <c r="B236" s="190" t="s">
        <v>14</v>
      </c>
      <c r="C236" s="359">
        <v>0</v>
      </c>
      <c r="D236" s="359">
        <f>SUM(D237)</f>
        <v>0</v>
      </c>
      <c r="E236" s="194" t="e">
        <f t="shared" si="37"/>
        <v>#DIV/0!</v>
      </c>
    </row>
    <row r="237" spans="1:5" s="32" customFormat="1" hidden="1" x14ac:dyDescent="0.25">
      <c r="A237" s="189">
        <v>422</v>
      </c>
      <c r="B237" s="190" t="s">
        <v>40</v>
      </c>
      <c r="C237" s="194"/>
      <c r="D237" s="351">
        <f>SUM(D238)</f>
        <v>0</v>
      </c>
      <c r="E237" s="194"/>
    </row>
    <row r="238" spans="1:5" s="32" customFormat="1" hidden="1" x14ac:dyDescent="0.25">
      <c r="A238" s="198">
        <v>4227</v>
      </c>
      <c r="B238" s="199" t="s">
        <v>205</v>
      </c>
      <c r="C238" s="200"/>
      <c r="D238" s="357"/>
      <c r="E238" s="194"/>
    </row>
    <row r="239" spans="1:5" s="22" customFormat="1" x14ac:dyDescent="0.25">
      <c r="A239" s="185" t="s">
        <v>210</v>
      </c>
      <c r="B239" s="185" t="s">
        <v>21</v>
      </c>
      <c r="C239" s="356">
        <f t="shared" ref="C239:D239" si="39">SUM(C240)</f>
        <v>119000</v>
      </c>
      <c r="D239" s="356">
        <f t="shared" si="39"/>
        <v>118834.79</v>
      </c>
      <c r="E239" s="203">
        <f t="shared" si="27"/>
        <v>99.861168067226885</v>
      </c>
    </row>
    <row r="240" spans="1:5" s="32" customFormat="1" x14ac:dyDescent="0.25">
      <c r="A240" s="195">
        <v>4</v>
      </c>
      <c r="B240" s="211" t="s">
        <v>13</v>
      </c>
      <c r="C240" s="354">
        <f>SUM(C241,C244)</f>
        <v>119000</v>
      </c>
      <c r="D240" s="354">
        <f>SUM(D241+D244)</f>
        <v>118834.79</v>
      </c>
      <c r="E240" s="194">
        <f t="shared" si="27"/>
        <v>99.861168067226885</v>
      </c>
    </row>
    <row r="241" spans="1:5" x14ac:dyDescent="0.25">
      <c r="A241" s="196">
        <v>42</v>
      </c>
      <c r="B241" s="188" t="s">
        <v>14</v>
      </c>
      <c r="C241" s="354">
        <v>3000</v>
      </c>
      <c r="D241" s="354">
        <f>SUM(D242)</f>
        <v>2834.79</v>
      </c>
      <c r="E241" s="194">
        <f t="shared" si="27"/>
        <v>94.492999999999995</v>
      </c>
    </row>
    <row r="242" spans="1:5" s="32" customFormat="1" x14ac:dyDescent="0.25">
      <c r="A242" s="196">
        <v>424</v>
      </c>
      <c r="B242" s="188" t="s">
        <v>203</v>
      </c>
      <c r="C242" s="197"/>
      <c r="D242" s="354">
        <f>D243</f>
        <v>2834.79</v>
      </c>
      <c r="E242" s="194"/>
    </row>
    <row r="243" spans="1:5" s="32" customFormat="1" x14ac:dyDescent="0.25">
      <c r="A243" s="307">
        <v>4241</v>
      </c>
      <c r="B243" s="308" t="s">
        <v>150</v>
      </c>
      <c r="C243" s="316"/>
      <c r="D243" s="364">
        <v>2834.79</v>
      </c>
      <c r="E243" s="317"/>
    </row>
    <row r="244" spans="1:5" s="22" customFormat="1" ht="31.5" x14ac:dyDescent="0.25">
      <c r="A244" s="196">
        <v>45</v>
      </c>
      <c r="B244" s="188" t="s">
        <v>204</v>
      </c>
      <c r="C244" s="354">
        <v>116000</v>
      </c>
      <c r="D244" s="354">
        <f>D245</f>
        <v>116000</v>
      </c>
      <c r="E244" s="194">
        <f t="shared" ref="E244" si="40">(D244/C244)*100</f>
        <v>100</v>
      </c>
    </row>
    <row r="245" spans="1:5" s="32" customFormat="1" x14ac:dyDescent="0.25">
      <c r="A245" s="340">
        <v>451</v>
      </c>
      <c r="B245" s="341" t="s">
        <v>184</v>
      </c>
      <c r="C245" s="342"/>
      <c r="D245" s="365">
        <f>D246</f>
        <v>116000</v>
      </c>
      <c r="E245" s="194"/>
    </row>
    <row r="246" spans="1:5" s="32" customFormat="1" x14ac:dyDescent="0.25">
      <c r="A246" s="343">
        <v>4511</v>
      </c>
      <c r="B246" s="344" t="s">
        <v>184</v>
      </c>
      <c r="C246" s="345"/>
      <c r="D246" s="366">
        <v>116000</v>
      </c>
      <c r="E246" s="339"/>
    </row>
    <row r="247" spans="1:5" s="32" customFormat="1" x14ac:dyDescent="0.25">
      <c r="A247" s="346" t="s">
        <v>206</v>
      </c>
      <c r="B247" s="346" t="s">
        <v>233</v>
      </c>
      <c r="C247" s="358">
        <f>SUM(C248)</f>
        <v>24045</v>
      </c>
      <c r="D247" s="358">
        <f t="shared" ref="D247" si="41">SUM(D249)</f>
        <v>24044.560000000001</v>
      </c>
      <c r="E247" s="347">
        <f t="shared" ref="E247:E249" si="42">(D247/C247)*100</f>
        <v>99.998170097733421</v>
      </c>
    </row>
    <row r="248" spans="1:5" s="32" customFormat="1" x14ac:dyDescent="0.25">
      <c r="A248" s="195">
        <v>4</v>
      </c>
      <c r="B248" s="211" t="s">
        <v>13</v>
      </c>
      <c r="C248" s="351">
        <f t="shared" ref="C248:D248" si="43">SUM(C249)</f>
        <v>24045</v>
      </c>
      <c r="D248" s="351">
        <f t="shared" si="43"/>
        <v>24044.560000000001</v>
      </c>
      <c r="E248" s="194">
        <f t="shared" si="42"/>
        <v>99.998170097733421</v>
      </c>
    </row>
    <row r="249" spans="1:5" s="32" customFormat="1" ht="31.5" x14ac:dyDescent="0.25">
      <c r="A249" s="196">
        <v>45</v>
      </c>
      <c r="B249" s="188" t="s">
        <v>204</v>
      </c>
      <c r="C249" s="359">
        <v>24045</v>
      </c>
      <c r="D249" s="359">
        <f>SUM(D250)</f>
        <v>24044.560000000001</v>
      </c>
      <c r="E249" s="194">
        <f t="shared" si="42"/>
        <v>99.998170097733421</v>
      </c>
    </row>
    <row r="250" spans="1:5" s="32" customFormat="1" x14ac:dyDescent="0.25">
      <c r="A250" s="340">
        <v>451</v>
      </c>
      <c r="B250" s="341" t="s">
        <v>184</v>
      </c>
      <c r="C250" s="194"/>
      <c r="D250" s="351">
        <f>SUM(D251)</f>
        <v>24044.560000000001</v>
      </c>
      <c r="E250" s="194"/>
    </row>
    <row r="251" spans="1:5" s="32" customFormat="1" x14ac:dyDescent="0.25">
      <c r="A251" s="343">
        <v>4511</v>
      </c>
      <c r="B251" s="344" t="s">
        <v>184</v>
      </c>
      <c r="C251" s="200"/>
      <c r="D251" s="357">
        <v>24044.560000000001</v>
      </c>
      <c r="E251" s="194"/>
    </row>
    <row r="252" spans="1:5" s="32" customFormat="1" x14ac:dyDescent="0.25">
      <c r="A252" s="185" t="s">
        <v>211</v>
      </c>
      <c r="B252" s="185" t="s">
        <v>34</v>
      </c>
      <c r="C252" s="356">
        <f t="shared" ref="C252:D252" si="44">SUM(C253)</f>
        <v>200</v>
      </c>
      <c r="D252" s="356">
        <f t="shared" si="44"/>
        <v>413.52</v>
      </c>
      <c r="E252" s="203">
        <f>(D252/C252)*100</f>
        <v>206.76000000000002</v>
      </c>
    </row>
    <row r="253" spans="1:5" s="32" customFormat="1" x14ac:dyDescent="0.25">
      <c r="A253" s="195">
        <v>4</v>
      </c>
      <c r="B253" s="211" t="s">
        <v>13</v>
      </c>
      <c r="C253" s="351">
        <f t="shared" ref="C253:D253" si="45">SUM(C254)</f>
        <v>200</v>
      </c>
      <c r="D253" s="351">
        <f t="shared" si="45"/>
        <v>413.52</v>
      </c>
      <c r="E253" s="194">
        <f>(D253/C253)*100</f>
        <v>206.76000000000002</v>
      </c>
    </row>
    <row r="254" spans="1:5" s="32" customFormat="1" x14ac:dyDescent="0.25">
      <c r="A254" s="189">
        <v>42</v>
      </c>
      <c r="B254" s="190" t="s">
        <v>14</v>
      </c>
      <c r="C254" s="359">
        <v>200</v>
      </c>
      <c r="D254" s="359">
        <f>SUM(D255)</f>
        <v>413.52</v>
      </c>
      <c r="E254" s="194">
        <f>(D254/C254)*100</f>
        <v>206.76000000000002</v>
      </c>
    </row>
    <row r="255" spans="1:5" s="32" customFormat="1" x14ac:dyDescent="0.25">
      <c r="A255" s="196">
        <v>424</v>
      </c>
      <c r="B255" s="188" t="s">
        <v>203</v>
      </c>
      <c r="C255" s="194"/>
      <c r="D255" s="351">
        <f>SUM(D256)</f>
        <v>413.52</v>
      </c>
      <c r="E255" s="194"/>
    </row>
    <row r="256" spans="1:5" x14ac:dyDescent="0.25">
      <c r="A256" s="307">
        <v>4241</v>
      </c>
      <c r="B256" s="308" t="s">
        <v>150</v>
      </c>
      <c r="C256" s="200"/>
      <c r="D256" s="357">
        <v>413.52</v>
      </c>
      <c r="E256" s="194"/>
    </row>
    <row r="257" spans="1:5" ht="31.5" x14ac:dyDescent="0.25">
      <c r="A257" s="185" t="s">
        <v>212</v>
      </c>
      <c r="B257" s="315" t="s">
        <v>200</v>
      </c>
      <c r="C257" s="360">
        <f>SUM(C258)</f>
        <v>0</v>
      </c>
      <c r="D257" s="360">
        <f t="shared" ref="D257" si="46">SUM(D259)</f>
        <v>101.52</v>
      </c>
      <c r="E257" s="203" t="e">
        <f t="shared" ref="E257:E259" si="47">(D257/C257)*100</f>
        <v>#DIV/0!</v>
      </c>
    </row>
    <row r="258" spans="1:5" x14ac:dyDescent="0.25">
      <c r="A258" s="195">
        <v>4</v>
      </c>
      <c r="B258" s="211" t="s">
        <v>13</v>
      </c>
      <c r="C258" s="351">
        <f t="shared" ref="C258:D258" si="48">SUM(C259)</f>
        <v>0</v>
      </c>
      <c r="D258" s="351">
        <f t="shared" si="48"/>
        <v>101.52</v>
      </c>
      <c r="E258" s="194" t="e">
        <f t="shared" si="47"/>
        <v>#DIV/0!</v>
      </c>
    </row>
    <row r="259" spans="1:5" x14ac:dyDescent="0.25">
      <c r="A259" s="189">
        <v>42</v>
      </c>
      <c r="B259" s="190" t="s">
        <v>14</v>
      </c>
      <c r="C259" s="359">
        <v>0</v>
      </c>
      <c r="D259" s="359">
        <f>SUM(D260)</f>
        <v>101.52</v>
      </c>
      <c r="E259" s="194" t="e">
        <f t="shared" si="47"/>
        <v>#DIV/0!</v>
      </c>
    </row>
    <row r="260" spans="1:5" x14ac:dyDescent="0.25">
      <c r="A260" s="189">
        <v>422</v>
      </c>
      <c r="B260" s="190" t="s">
        <v>40</v>
      </c>
      <c r="C260" s="194"/>
      <c r="D260" s="351">
        <f>SUM(D261)</f>
        <v>101.52</v>
      </c>
      <c r="E260" s="194"/>
    </row>
    <row r="261" spans="1:5" x14ac:dyDescent="0.25">
      <c r="A261" s="198">
        <v>4227</v>
      </c>
      <c r="B261" s="199" t="s">
        <v>205</v>
      </c>
      <c r="C261" s="200"/>
      <c r="D261" s="357">
        <v>101.52</v>
      </c>
      <c r="E261" s="194"/>
    </row>
    <row r="262" spans="1:5" x14ac:dyDescent="0.25">
      <c r="A262" s="459"/>
      <c r="B262" s="460"/>
      <c r="C262" s="463"/>
      <c r="D262" s="461"/>
      <c r="E262" s="464"/>
    </row>
    <row r="263" spans="1:5" x14ac:dyDescent="0.25">
      <c r="A263" s="35" t="s">
        <v>287</v>
      </c>
      <c r="C263" s="35" t="s">
        <v>303</v>
      </c>
    </row>
    <row r="264" spans="1:5" x14ac:dyDescent="0.25">
      <c r="A264" s="35" t="s">
        <v>282</v>
      </c>
      <c r="C264" s="35" t="s">
        <v>304</v>
      </c>
    </row>
    <row r="266" spans="1:5" x14ac:dyDescent="0.25">
      <c r="A266" s="35" t="s">
        <v>305</v>
      </c>
    </row>
  </sheetData>
  <mergeCells count="1">
    <mergeCell ref="A5:B5"/>
  </mergeCells>
  <pageMargins left="0.70866141732283472" right="0.70866141732283472" top="0.74803149606299213" bottom="0.74803149606299213" header="0.31496062992125984" footer="0.31496062992125984"/>
  <pageSetup paperSize="9" scale="9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Račun P i R po ek.klas.</vt:lpstr>
      <vt:lpstr>Račun P i R po IF</vt:lpstr>
      <vt:lpstr>Rashodi -funkcijska klas.</vt:lpstr>
      <vt:lpstr>Račun financiranja po ek.klas.</vt:lpstr>
      <vt:lpstr>Račun financiranja po IF</vt:lpstr>
      <vt:lpstr>Posebni dio</vt:lpstr>
      <vt:lpstr>'Posebni dio'!Podrucje_ispisa</vt:lpstr>
      <vt:lpstr>'Račun P i R po ek.klas.'!Podrucje_ispisa</vt:lpstr>
      <vt:lpstr>Sažetak!Podrucje_ispisa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Biserka Konig</cp:lastModifiedBy>
  <cp:lastPrinted>2025-03-26T07:47:21Z</cp:lastPrinted>
  <dcterms:created xsi:type="dcterms:W3CDTF">2022-08-26T07:26:16Z</dcterms:created>
  <dcterms:modified xsi:type="dcterms:W3CDTF">2025-03-31T06:25:07Z</dcterms:modified>
</cp:coreProperties>
</file>